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351934\OD 3\Perso AL\Advanced Conseil\Doc a mettre en ligne\"/>
    </mc:Choice>
  </mc:AlternateContent>
  <bookViews>
    <workbookView xWindow="0" yWindow="0" windowWidth="20490" windowHeight="7020"/>
  </bookViews>
  <sheets>
    <sheet name="PREV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8" i="1" l="1"/>
  <c r="D34" i="1"/>
  <c r="E62" i="1"/>
  <c r="F62" i="1"/>
  <c r="G62" i="1"/>
  <c r="H62" i="1"/>
  <c r="I62" i="1"/>
  <c r="J62" i="1"/>
  <c r="K62" i="1"/>
  <c r="L62" i="1"/>
  <c r="M62" i="1"/>
  <c r="N62" i="1"/>
  <c r="O62" i="1"/>
  <c r="P60" i="1"/>
  <c r="D62" i="1"/>
  <c r="E48" i="1"/>
  <c r="E13" i="1"/>
  <c r="F13" i="1"/>
  <c r="G13" i="1"/>
  <c r="H13" i="1"/>
  <c r="I13" i="1"/>
  <c r="J13" i="1"/>
  <c r="K13" i="1"/>
  <c r="L13" i="1"/>
  <c r="M13" i="1"/>
  <c r="N13" i="1"/>
  <c r="O13" i="1"/>
  <c r="D13" i="1"/>
  <c r="E20" i="1" l="1"/>
  <c r="E58" i="1"/>
  <c r="F58" i="1"/>
  <c r="G58" i="1"/>
  <c r="H58" i="1"/>
  <c r="I58" i="1"/>
  <c r="J58" i="1"/>
  <c r="K58" i="1"/>
  <c r="L58" i="1"/>
  <c r="M58" i="1"/>
  <c r="N58" i="1"/>
  <c r="O58" i="1"/>
  <c r="E51" i="1"/>
  <c r="D52" i="1"/>
  <c r="F20" i="1" l="1"/>
  <c r="G18" i="1"/>
  <c r="H18" i="1"/>
  <c r="I18" i="1"/>
  <c r="J18" i="1"/>
  <c r="K18" i="1"/>
  <c r="L18" i="1"/>
  <c r="M18" i="1"/>
  <c r="N18" i="1"/>
  <c r="O18" i="1"/>
  <c r="F18" i="1"/>
  <c r="E18" i="1"/>
  <c r="H61" i="1"/>
  <c r="I61" i="1" s="1"/>
  <c r="J61" i="1" s="1"/>
  <c r="K61" i="1" s="1"/>
  <c r="L61" i="1" s="1"/>
  <c r="M61" i="1" s="1"/>
  <c r="N61" i="1" s="1"/>
  <c r="O61" i="1" s="1"/>
  <c r="D35" i="1" l="1"/>
  <c r="D36" i="1"/>
  <c r="D37" i="1"/>
  <c r="D38" i="1"/>
  <c r="D39" i="1"/>
  <c r="D40" i="1"/>
  <c r="D41" i="1"/>
  <c r="D42" i="1"/>
  <c r="D33" i="1"/>
  <c r="D27" i="1"/>
  <c r="D28" i="1"/>
  <c r="D26" i="1"/>
  <c r="P22" i="1" l="1"/>
  <c r="E14" i="1"/>
  <c r="E68" i="1" s="1"/>
  <c r="F14" i="1"/>
  <c r="F68" i="1" s="1"/>
  <c r="G14" i="1"/>
  <c r="G68" i="1" s="1"/>
  <c r="H14" i="1"/>
  <c r="H16" i="1" s="1"/>
  <c r="I14" i="1"/>
  <c r="I68" i="1" s="1"/>
  <c r="J14" i="1"/>
  <c r="J68" i="1" s="1"/>
  <c r="K14" i="1"/>
  <c r="K16" i="1" s="1"/>
  <c r="L14" i="1"/>
  <c r="L16" i="1" s="1"/>
  <c r="M14" i="1"/>
  <c r="M16" i="1" s="1"/>
  <c r="N14" i="1"/>
  <c r="N16" i="1" s="1"/>
  <c r="O14" i="1"/>
  <c r="O68" i="1" s="1"/>
  <c r="E52" i="1"/>
  <c r="F52" i="1" s="1"/>
  <c r="E42" i="1"/>
  <c r="F42" i="1" s="1"/>
  <c r="E41" i="1"/>
  <c r="E40" i="1"/>
  <c r="E39" i="1"/>
  <c r="F39" i="1" s="1"/>
  <c r="G39" i="1" s="1"/>
  <c r="H39" i="1" s="1"/>
  <c r="I39" i="1" s="1"/>
  <c r="J39" i="1" s="1"/>
  <c r="K39" i="1" s="1"/>
  <c r="L39" i="1" s="1"/>
  <c r="M39" i="1" s="1"/>
  <c r="N39" i="1" s="1"/>
  <c r="O39" i="1" s="1"/>
  <c r="E36" i="1"/>
  <c r="E28" i="1"/>
  <c r="P61" i="1"/>
  <c r="P57" i="1"/>
  <c r="E45" i="1"/>
  <c r="E44" i="1"/>
  <c r="E43" i="1"/>
  <c r="F43" i="1" s="1"/>
  <c r="G43" i="1" s="1"/>
  <c r="H43" i="1" s="1"/>
  <c r="I43" i="1" s="1"/>
  <c r="J43" i="1" s="1"/>
  <c r="K43" i="1" s="1"/>
  <c r="L43" i="1" s="1"/>
  <c r="M43" i="1" s="1"/>
  <c r="N43" i="1" s="1"/>
  <c r="O43" i="1" s="1"/>
  <c r="E33" i="1"/>
  <c r="E32" i="1"/>
  <c r="I50" i="1"/>
  <c r="K50" i="1" s="1"/>
  <c r="M50" i="1" s="1"/>
  <c r="O50" i="1" s="1"/>
  <c r="H50" i="1"/>
  <c r="J50" i="1" s="1"/>
  <c r="L50" i="1" s="1"/>
  <c r="N50" i="1" s="1"/>
  <c r="D51" i="1"/>
  <c r="D54" i="1" s="1"/>
  <c r="P56" i="1"/>
  <c r="P19" i="1"/>
  <c r="P21" i="1"/>
  <c r="O16" i="1" l="1"/>
  <c r="N30" i="1"/>
  <c r="O30" i="1"/>
  <c r="N68" i="1"/>
  <c r="M68" i="1"/>
  <c r="J16" i="1"/>
  <c r="F16" i="1"/>
  <c r="G16" i="1"/>
  <c r="E16" i="1"/>
  <c r="K68" i="1"/>
  <c r="I16" i="1"/>
  <c r="M30" i="1"/>
  <c r="I30" i="1"/>
  <c r="L68" i="1"/>
  <c r="H68" i="1"/>
  <c r="L30" i="1"/>
  <c r="P43" i="1"/>
  <c r="G42" i="1"/>
  <c r="H42" i="1" s="1"/>
  <c r="I42" i="1" s="1"/>
  <c r="J42" i="1" s="1"/>
  <c r="K42" i="1" s="1"/>
  <c r="L42" i="1" s="1"/>
  <c r="M42" i="1" s="1"/>
  <c r="N42" i="1" s="1"/>
  <c r="O42" i="1" s="1"/>
  <c r="P39" i="1"/>
  <c r="E34" i="1"/>
  <c r="F34" i="1" s="1"/>
  <c r="G34" i="1" s="1"/>
  <c r="H34" i="1" s="1"/>
  <c r="I34" i="1" s="1"/>
  <c r="J34" i="1" s="1"/>
  <c r="K34" i="1" s="1"/>
  <c r="L34" i="1" s="1"/>
  <c r="M34" i="1" s="1"/>
  <c r="N34" i="1" s="1"/>
  <c r="O34" i="1" s="1"/>
  <c r="F28" i="1"/>
  <c r="G28" i="1" s="1"/>
  <c r="H28" i="1" s="1"/>
  <c r="I28" i="1" s="1"/>
  <c r="J28" i="1" s="1"/>
  <c r="K28" i="1" s="1"/>
  <c r="L28" i="1" s="1"/>
  <c r="M28" i="1" s="1"/>
  <c r="N28" i="1" s="1"/>
  <c r="O28" i="1" s="1"/>
  <c r="D69" i="1"/>
  <c r="D72" i="1" s="1"/>
  <c r="G52" i="1"/>
  <c r="P18" i="1"/>
  <c r="F48" i="1"/>
  <c r="E35" i="1"/>
  <c r="F44" i="1"/>
  <c r="F33" i="1"/>
  <c r="G33" i="1" s="1"/>
  <c r="H33" i="1" s="1"/>
  <c r="I33" i="1" s="1"/>
  <c r="J33" i="1" s="1"/>
  <c r="K33" i="1" s="1"/>
  <c r="L33" i="1" s="1"/>
  <c r="M33" i="1" s="1"/>
  <c r="N33" i="1" s="1"/>
  <c r="O33" i="1" s="1"/>
  <c r="F41" i="1"/>
  <c r="G41" i="1" s="1"/>
  <c r="H41" i="1" s="1"/>
  <c r="I41" i="1" s="1"/>
  <c r="J41" i="1" s="1"/>
  <c r="K41" i="1" s="1"/>
  <c r="L41" i="1" s="1"/>
  <c r="M41" i="1" s="1"/>
  <c r="N41" i="1" s="1"/>
  <c r="O41" i="1" s="1"/>
  <c r="F36" i="1"/>
  <c r="G36" i="1" s="1"/>
  <c r="H36" i="1" s="1"/>
  <c r="I36" i="1" s="1"/>
  <c r="J36" i="1" s="1"/>
  <c r="K36" i="1" s="1"/>
  <c r="L36" i="1" s="1"/>
  <c r="M36" i="1" s="1"/>
  <c r="N36" i="1" s="1"/>
  <c r="O36" i="1" s="1"/>
  <c r="F40" i="1"/>
  <c r="G40" i="1" s="1"/>
  <c r="H40" i="1" s="1"/>
  <c r="I40" i="1" s="1"/>
  <c r="J40" i="1" s="1"/>
  <c r="K40" i="1" s="1"/>
  <c r="L40" i="1" s="1"/>
  <c r="M40" i="1" s="1"/>
  <c r="N40" i="1" s="1"/>
  <c r="O40" i="1" s="1"/>
  <c r="F45" i="1"/>
  <c r="G45" i="1" s="1"/>
  <c r="H45" i="1" s="1"/>
  <c r="I45" i="1" s="1"/>
  <c r="J45" i="1" s="1"/>
  <c r="K45" i="1" s="1"/>
  <c r="L45" i="1" s="1"/>
  <c r="M45" i="1" s="1"/>
  <c r="N45" i="1" s="1"/>
  <c r="O45" i="1" s="1"/>
  <c r="F32" i="1"/>
  <c r="E59" i="1"/>
  <c r="F59" i="1" s="1"/>
  <c r="G59" i="1" s="1"/>
  <c r="H59" i="1" s="1"/>
  <c r="I59" i="1" s="1"/>
  <c r="J59" i="1" s="1"/>
  <c r="K59" i="1" s="1"/>
  <c r="L59" i="1" s="1"/>
  <c r="M59" i="1" s="1"/>
  <c r="N59" i="1" s="1"/>
  <c r="O59" i="1" s="1"/>
  <c r="F51" i="1" l="1"/>
  <c r="G20" i="1"/>
  <c r="F30" i="1"/>
  <c r="E23" i="1"/>
  <c r="G30" i="1"/>
  <c r="H30" i="1"/>
  <c r="K30" i="1"/>
  <c r="J30" i="1"/>
  <c r="H52" i="1"/>
  <c r="P45" i="1"/>
  <c r="G44" i="1"/>
  <c r="H44" i="1" s="1"/>
  <c r="I44" i="1" s="1"/>
  <c r="J44" i="1" s="1"/>
  <c r="K44" i="1" s="1"/>
  <c r="L44" i="1" s="1"/>
  <c r="M44" i="1" s="1"/>
  <c r="N44" i="1" s="1"/>
  <c r="O44" i="1" s="1"/>
  <c r="P42" i="1"/>
  <c r="P40" i="1"/>
  <c r="P28" i="1"/>
  <c r="F35" i="1"/>
  <c r="G35" i="1" s="1"/>
  <c r="H35" i="1" s="1"/>
  <c r="I35" i="1" s="1"/>
  <c r="J35" i="1" s="1"/>
  <c r="K35" i="1" s="1"/>
  <c r="L35" i="1" s="1"/>
  <c r="M35" i="1" s="1"/>
  <c r="N35" i="1" s="1"/>
  <c r="O35" i="1" s="1"/>
  <c r="P36" i="1"/>
  <c r="P34" i="1"/>
  <c r="P33" i="1"/>
  <c r="P41" i="1"/>
  <c r="F23" i="1"/>
  <c r="G48" i="1"/>
  <c r="P59" i="1"/>
  <c r="G32" i="1"/>
  <c r="G51" i="1" l="1"/>
  <c r="H20" i="1"/>
  <c r="G23" i="1"/>
  <c r="I52" i="1"/>
  <c r="P35" i="1"/>
  <c r="P44" i="1"/>
  <c r="H48" i="1"/>
  <c r="E37" i="1"/>
  <c r="E38" i="1"/>
  <c r="H32" i="1"/>
  <c r="H51" i="1" l="1"/>
  <c r="I20" i="1"/>
  <c r="I48" i="1"/>
  <c r="H23" i="1"/>
  <c r="J52" i="1"/>
  <c r="F38" i="1"/>
  <c r="G38" i="1" s="1"/>
  <c r="H38" i="1" s="1"/>
  <c r="I38" i="1" s="1"/>
  <c r="J38" i="1" s="1"/>
  <c r="K38" i="1" s="1"/>
  <c r="L38" i="1" s="1"/>
  <c r="M38" i="1" s="1"/>
  <c r="N38" i="1" s="1"/>
  <c r="O38" i="1" s="1"/>
  <c r="F37" i="1"/>
  <c r="G37" i="1" s="1"/>
  <c r="H37" i="1" s="1"/>
  <c r="I37" i="1" s="1"/>
  <c r="J37" i="1" s="1"/>
  <c r="K37" i="1" s="1"/>
  <c r="L37" i="1" s="1"/>
  <c r="M37" i="1" s="1"/>
  <c r="N37" i="1" s="1"/>
  <c r="O37" i="1" s="1"/>
  <c r="I23" i="1"/>
  <c r="E27" i="1"/>
  <c r="E26" i="1"/>
  <c r="I32" i="1"/>
  <c r="I51" i="1" l="1"/>
  <c r="J20" i="1"/>
  <c r="J23" i="1" s="1"/>
  <c r="J48" i="1"/>
  <c r="K52" i="1"/>
  <c r="P38" i="1"/>
  <c r="P37" i="1"/>
  <c r="F27" i="1"/>
  <c r="G27" i="1" s="1"/>
  <c r="H27" i="1" s="1"/>
  <c r="I27" i="1" s="1"/>
  <c r="J27" i="1" s="1"/>
  <c r="K27" i="1" s="1"/>
  <c r="L27" i="1" s="1"/>
  <c r="M27" i="1" s="1"/>
  <c r="N27" i="1" s="1"/>
  <c r="O27" i="1" s="1"/>
  <c r="P27" i="1" s="1"/>
  <c r="F26" i="1"/>
  <c r="J32" i="1"/>
  <c r="J51" i="1" l="1"/>
  <c r="K20" i="1"/>
  <c r="K48" i="1"/>
  <c r="L52" i="1"/>
  <c r="G26" i="1"/>
  <c r="F69" i="1"/>
  <c r="K23" i="1"/>
  <c r="L48" i="1"/>
  <c r="K32" i="1"/>
  <c r="L51" i="1" l="1"/>
  <c r="M20" i="1"/>
  <c r="K51" i="1"/>
  <c r="L20" i="1"/>
  <c r="L23" i="1" s="1"/>
  <c r="M52" i="1"/>
  <c r="H26" i="1"/>
  <c r="G69" i="1"/>
  <c r="M48" i="1"/>
  <c r="L32" i="1"/>
  <c r="M51" i="1" l="1"/>
  <c r="N20" i="1"/>
  <c r="N52" i="1"/>
  <c r="I26" i="1"/>
  <c r="H69" i="1"/>
  <c r="M23" i="1"/>
  <c r="N48" i="1"/>
  <c r="M32" i="1"/>
  <c r="N51" i="1" l="1"/>
  <c r="O20" i="1"/>
  <c r="O52" i="1"/>
  <c r="P52" i="1" s="1"/>
  <c r="J26" i="1"/>
  <c r="I69" i="1"/>
  <c r="O48" i="1"/>
  <c r="O51" i="1" s="1"/>
  <c r="N23" i="1"/>
  <c r="N32" i="1"/>
  <c r="K26" i="1" l="1"/>
  <c r="J69" i="1"/>
  <c r="O23" i="1"/>
  <c r="P48" i="1"/>
  <c r="O32" i="1"/>
  <c r="P32" i="1" s="1"/>
  <c r="P20" i="1" l="1"/>
  <c r="L26" i="1"/>
  <c r="K69" i="1"/>
  <c r="M26" i="1" l="1"/>
  <c r="L69" i="1"/>
  <c r="P51" i="1"/>
  <c r="N26" i="1" l="1"/>
  <c r="M69" i="1"/>
  <c r="O26" i="1" l="1"/>
  <c r="P26" i="1" s="1"/>
  <c r="N69" i="1"/>
  <c r="O69" i="1" l="1"/>
  <c r="P13" i="1" l="1"/>
  <c r="D14" i="1"/>
  <c r="P14" i="1" l="1"/>
  <c r="D68" i="1"/>
  <c r="D16" i="1"/>
  <c r="D23" i="1" s="1"/>
  <c r="D64" i="1" s="1"/>
  <c r="E30" i="1" l="1"/>
  <c r="P16" i="1"/>
  <c r="P23" i="1" s="1"/>
  <c r="D74" i="1"/>
  <c r="E70" i="1" s="1"/>
  <c r="D71" i="1"/>
  <c r="E53" i="1" s="1"/>
  <c r="E10" i="1" l="1"/>
  <c r="E54" i="1"/>
  <c r="E69" i="1"/>
  <c r="P30" i="1"/>
  <c r="E64" i="1" l="1"/>
  <c r="E72" i="1"/>
  <c r="E74" i="1" s="1"/>
  <c r="F70" i="1" s="1"/>
  <c r="E71" i="1"/>
  <c r="F53" i="1" s="1"/>
  <c r="F54" i="1" l="1"/>
  <c r="F10" i="1"/>
  <c r="F71" i="1"/>
  <c r="G53" i="1" s="1"/>
  <c r="F72" i="1"/>
  <c r="F74" i="1" s="1"/>
  <c r="G70" i="1" s="1"/>
  <c r="F64" i="1" l="1"/>
  <c r="G54" i="1"/>
  <c r="G71" i="1"/>
  <c r="H53" i="1" s="1"/>
  <c r="G72" i="1"/>
  <c r="G74" i="1" s="1"/>
  <c r="H70" i="1" s="1"/>
  <c r="H54" i="1" l="1"/>
  <c r="G10" i="1"/>
  <c r="G64" i="1" s="1"/>
  <c r="H71" i="1"/>
  <c r="I53" i="1" s="1"/>
  <c r="H72" i="1"/>
  <c r="H74" i="1" s="1"/>
  <c r="I70" i="1" s="1"/>
  <c r="I71" i="1" l="1"/>
  <c r="J53" i="1" s="1"/>
  <c r="I72" i="1"/>
  <c r="I74" i="1" s="1"/>
  <c r="J70" i="1" s="1"/>
  <c r="I54" i="1"/>
  <c r="J54" i="1" l="1"/>
  <c r="J71" i="1"/>
  <c r="K53" i="1" s="1"/>
  <c r="J72" i="1"/>
  <c r="J74" i="1" s="1"/>
  <c r="K70" i="1" s="1"/>
  <c r="H10" i="1"/>
  <c r="H64" i="1" s="1"/>
  <c r="K72" i="1" l="1"/>
  <c r="K74" i="1" s="1"/>
  <c r="L70" i="1" s="1"/>
  <c r="K71" i="1"/>
  <c r="L53" i="1" s="1"/>
  <c r="K54" i="1"/>
  <c r="L54" i="1" l="1"/>
  <c r="I10" i="1"/>
  <c r="I64" i="1" s="1"/>
  <c r="L71" i="1"/>
  <c r="M53" i="1" s="1"/>
  <c r="L72" i="1"/>
  <c r="L74" i="1" s="1"/>
  <c r="M70" i="1" s="1"/>
  <c r="M54" i="1" l="1"/>
  <c r="M72" i="1"/>
  <c r="M74" i="1" s="1"/>
  <c r="N70" i="1" s="1"/>
  <c r="M71" i="1"/>
  <c r="N53" i="1" s="1"/>
  <c r="N54" i="1" l="1"/>
  <c r="J10" i="1"/>
  <c r="J64" i="1" s="1"/>
  <c r="N71" i="1"/>
  <c r="O53" i="1" s="1"/>
  <c r="N72" i="1"/>
  <c r="O54" i="1" l="1"/>
  <c r="P53" i="1"/>
  <c r="K10" i="1"/>
  <c r="K64" i="1" s="1"/>
  <c r="N73" i="1"/>
  <c r="N74" i="1" s="1"/>
  <c r="O70" i="1" s="1"/>
  <c r="P54" i="1" l="1"/>
  <c r="O72" i="1"/>
  <c r="O74" i="1" s="1"/>
  <c r="O71" i="1"/>
  <c r="L10" i="1"/>
  <c r="L64" i="1" s="1"/>
  <c r="P58" i="1" l="1"/>
  <c r="P62" i="1" s="1"/>
  <c r="M10" i="1"/>
  <c r="M64" i="1" s="1"/>
  <c r="N10" i="1" l="1"/>
  <c r="N64" i="1" s="1"/>
  <c r="O10" i="1" l="1"/>
  <c r="O64" i="1" s="1"/>
  <c r="P10" i="1" l="1"/>
</calcChain>
</file>

<file path=xl/sharedStrings.xml><?xml version="1.0" encoding="utf-8"?>
<sst xmlns="http://schemas.openxmlformats.org/spreadsheetml/2006/main" count="73" uniqueCount="69">
  <si>
    <t>MOIS</t>
  </si>
  <si>
    <t>TOTAL</t>
  </si>
  <si>
    <t>Retrait compte courant</t>
  </si>
  <si>
    <t>Fournitures diverses</t>
  </si>
  <si>
    <t>Entretien, réparations</t>
  </si>
  <si>
    <t>Assurances</t>
  </si>
  <si>
    <t>Honoraires comptables</t>
  </si>
  <si>
    <t>Transporteurs</t>
  </si>
  <si>
    <t>Frais bancaires, agios</t>
  </si>
  <si>
    <t>Remboursement emprunt</t>
  </si>
  <si>
    <t>Factures gaz, eau, électricité</t>
  </si>
  <si>
    <t>Frais de publicité</t>
  </si>
  <si>
    <t>Frais de déplacements professionnels</t>
  </si>
  <si>
    <t>Abonnements téléphone - internet</t>
  </si>
  <si>
    <t>Locations mobilières (matériels, véhicules,…)</t>
  </si>
  <si>
    <t>Impôts et taxes, hors TVA</t>
  </si>
  <si>
    <t>TRESORERIE DEBUT</t>
  </si>
  <si>
    <t>REMB INDEMNITE CHOMAGE PARTIELLE</t>
  </si>
  <si>
    <t>PRIME 1500 € INDEPENDANT</t>
  </si>
  <si>
    <t>CREDIT TVA A REMBOURSER</t>
  </si>
  <si>
    <t>REMBOURSEMENT IS</t>
  </si>
  <si>
    <t>rsi</t>
  </si>
  <si>
    <t>TVA A PAYER</t>
  </si>
  <si>
    <t>% CAHT N PAR RAPPORT A N-1</t>
  </si>
  <si>
    <t>APPORT PERSONNEL OU COMPTE COURANT</t>
  </si>
  <si>
    <t>CAHT N PREVISION</t>
  </si>
  <si>
    <t>madelin</t>
  </si>
  <si>
    <t>AIDE SOCIAL INDEPENDANT URSSAF</t>
  </si>
  <si>
    <t>TX TVA</t>
  </si>
  <si>
    <t>TAUX TVA FOURNISSEURS MP</t>
  </si>
  <si>
    <t>Hypothèses retenues</t>
  </si>
  <si>
    <t>% CHOMAGE PARTIEL</t>
  </si>
  <si>
    <t>Salaires net (règlement sur mois N+1)</t>
  </si>
  <si>
    <t>Charges sociales salariés (soit en % salaires nets)</t>
  </si>
  <si>
    <t>% COTISATIONS SUR SALAIRES (selon chômage partiel)</t>
  </si>
  <si>
    <t>CALCUL TVA THEORIQUE</t>
  </si>
  <si>
    <t>TVA DEDUCTIBLE</t>
  </si>
  <si>
    <t>CREDIT TVA A REPORTER</t>
  </si>
  <si>
    <t xml:space="preserve">CREDIT TVA </t>
  </si>
  <si>
    <t>DEMANDE DE REMBOURSEMENT (remb sur M+1)</t>
  </si>
  <si>
    <t>µ</t>
  </si>
  <si>
    <t>location immobiliere HT</t>
  </si>
  <si>
    <t>REPORT CREDIT TVA M-1</t>
  </si>
  <si>
    <t>Frais généraux réglés aux échéances habituelles selon N-1</t>
  </si>
  <si>
    <t>ACHATS MP OU MARCH HT (% CAHT) DIFFERE M+1</t>
  </si>
  <si>
    <t>Échéance nouveau prêt trésorerie</t>
  </si>
  <si>
    <t xml:space="preserve">Autres charges </t>
  </si>
  <si>
    <t>saisonnalité N-1</t>
  </si>
  <si>
    <t>salaire net dirigeant ou prélèvement exploitant</t>
  </si>
  <si>
    <t>RECETTES</t>
  </si>
  <si>
    <t>DEPENSES</t>
  </si>
  <si>
    <t>valeur positive</t>
  </si>
  <si>
    <t>CELLULE A COMPLETER</t>
  </si>
  <si>
    <t>CELLULE CALCUL AUTOMATIQUE</t>
  </si>
  <si>
    <t>valeur négative</t>
  </si>
  <si>
    <t>TVA COLLECTEE CALCULE SUR LE CA HT</t>
  </si>
  <si>
    <t>CHIFFRE D'AFFAIRES HT N-1 (DATE d'ENCAISSEMENT)</t>
  </si>
  <si>
    <t>TOTAL DECAISSEMENTS</t>
  </si>
  <si>
    <t>Nom de la Société</t>
  </si>
  <si>
    <t>Plan de Trésorerie Prévisionnel</t>
  </si>
  <si>
    <t>TOTAL ENCAISSEMENTS EXPLOITATION</t>
  </si>
  <si>
    <t>TOTAL ENCAISSEMENTS HORS EXPLOITATION</t>
  </si>
  <si>
    <t>Investissements</t>
  </si>
  <si>
    <t>TOTAL DECAISSEMENTS HORS EXPLOITATION</t>
  </si>
  <si>
    <t>Chômage partiel : remboursement avec un décalage d'un mois</t>
  </si>
  <si>
    <t>PRÊT GARANTI PAR L'ETAT</t>
  </si>
  <si>
    <t>TRESORERIE FIN DE PERIODE</t>
  </si>
  <si>
    <t>DONNEES COMPTABLES 2018</t>
  </si>
  <si>
    <t>POINT BAS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</si>
</sst>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&quot;€&quot;_ ;_ * \(#,##0.00\)\ &quot;€&quot;_ ;_ * &quot;-&quot;??_)\ &quot;€&quot;_ ;_ @_ "/>
    <numFmt numFmtId="165" formatCode="[$-40C]mmm\-yy;@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0.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18">
    <xf numFmtId="0" fontId="0" fillId="0" borderId="0" xfId="0"/>
    <xf numFmtId="0" fontId="0" fillId="2" borderId="0" xfId="0" applyFill="1"/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2" xfId="0" applyBorder="1" applyProtection="1">
      <protection locked="0"/>
    </xf>
    <xf numFmtId="0" fontId="1" fillId="0" borderId="14" xfId="0" applyFont="1" applyFill="1" applyBorder="1"/>
    <xf numFmtId="0" fontId="0" fillId="0" borderId="0" xfId="0" applyFill="1"/>
    <xf numFmtId="164" fontId="0" fillId="2" borderId="0" xfId="1" applyFont="1" applyFill="1"/>
    <xf numFmtId="164" fontId="1" fillId="0" borderId="0" xfId="1" applyFont="1" applyFill="1" applyBorder="1"/>
    <xf numFmtId="164" fontId="5" fillId="2" borderId="1" xfId="1" applyFont="1" applyFill="1" applyBorder="1" applyProtection="1">
      <protection locked="0"/>
    </xf>
    <xf numFmtId="164" fontId="5" fillId="0" borderId="1" xfId="1" applyFont="1" applyBorder="1" applyProtection="1">
      <protection locked="0"/>
    </xf>
    <xf numFmtId="164" fontId="5" fillId="0" borderId="2" xfId="1" applyFont="1" applyBorder="1" applyProtection="1">
      <protection locked="0"/>
    </xf>
    <xf numFmtId="164" fontId="5" fillId="0" borderId="8" xfId="1" applyFont="1" applyBorder="1" applyProtection="1">
      <protection locked="0"/>
    </xf>
    <xf numFmtId="164" fontId="5" fillId="0" borderId="13" xfId="1" applyFont="1" applyBorder="1" applyProtection="1">
      <protection locked="0"/>
    </xf>
    <xf numFmtId="164" fontId="1" fillId="0" borderId="15" xfId="1" applyFont="1" applyFill="1" applyBorder="1"/>
    <xf numFmtId="0" fontId="0" fillId="2" borderId="0" xfId="0" applyFill="1" applyAlignment="1">
      <alignment vertical="center"/>
    </xf>
    <xf numFmtId="0" fontId="8" fillId="3" borderId="16" xfId="0" applyFont="1" applyFill="1" applyBorder="1" applyAlignment="1">
      <alignment horizontal="center" vertical="center"/>
    </xf>
    <xf numFmtId="165" fontId="8" fillId="3" borderId="18" xfId="1" applyNumberFormat="1" applyFont="1" applyFill="1" applyBorder="1" applyAlignment="1">
      <alignment horizontal="center" vertical="center"/>
    </xf>
    <xf numFmtId="0" fontId="3" fillId="0" borderId="19" xfId="0" applyFont="1" applyFill="1" applyBorder="1"/>
    <xf numFmtId="164" fontId="0" fillId="0" borderId="17" xfId="1" applyFont="1" applyFill="1" applyBorder="1"/>
    <xf numFmtId="164" fontId="0" fillId="0" borderId="20" xfId="1" applyFont="1" applyFill="1" applyBorder="1"/>
    <xf numFmtId="0" fontId="9" fillId="0" borderId="21" xfId="0" applyFont="1" applyFill="1" applyBorder="1"/>
    <xf numFmtId="165" fontId="8" fillId="0" borderId="17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10" fillId="3" borderId="4" xfId="0" applyFont="1" applyFill="1" applyBorder="1"/>
    <xf numFmtId="0" fontId="13" fillId="3" borderId="4" xfId="0" applyFont="1" applyFill="1" applyBorder="1"/>
    <xf numFmtId="0" fontId="14" fillId="2" borderId="0" xfId="0" applyFont="1" applyFill="1"/>
    <xf numFmtId="0" fontId="12" fillId="2" borderId="0" xfId="0" applyFont="1" applyFill="1" applyAlignment="1">
      <alignment vertical="center"/>
    </xf>
    <xf numFmtId="0" fontId="11" fillId="3" borderId="16" xfId="0" applyFont="1" applyFill="1" applyBorder="1" applyAlignment="1">
      <alignment vertical="center"/>
    </xf>
    <xf numFmtId="0" fontId="11" fillId="3" borderId="16" xfId="0" applyFont="1" applyFill="1" applyBorder="1"/>
    <xf numFmtId="0" fontId="8" fillId="3" borderId="2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0" fillId="3" borderId="5" xfId="0" applyFont="1" applyFill="1" applyBorder="1"/>
    <xf numFmtId="0" fontId="9" fillId="0" borderId="5" xfId="0" applyFont="1" applyFill="1" applyBorder="1"/>
    <xf numFmtId="0" fontId="3" fillId="0" borderId="17" xfId="0" applyFont="1" applyFill="1" applyBorder="1"/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11" fillId="3" borderId="5" xfId="0" applyFont="1" applyFill="1" applyBorder="1" applyAlignment="1">
      <alignment vertical="center"/>
    </xf>
    <xf numFmtId="0" fontId="0" fillId="0" borderId="26" xfId="0" applyBorder="1" applyProtection="1">
      <protection locked="0"/>
    </xf>
    <xf numFmtId="0" fontId="11" fillId="3" borderId="5" xfId="0" applyFont="1" applyFill="1" applyBorder="1"/>
    <xf numFmtId="0" fontId="1" fillId="0" borderId="0" xfId="0" applyFont="1" applyFill="1" applyBorder="1"/>
    <xf numFmtId="0" fontId="13" fillId="3" borderId="5" xfId="0" applyFont="1" applyFill="1" applyBorder="1"/>
    <xf numFmtId="3" fontId="0" fillId="2" borderId="3" xfId="1" applyNumberFormat="1" applyFont="1" applyFill="1" applyBorder="1" applyAlignment="1">
      <alignment horizontal="center"/>
    </xf>
    <xf numFmtId="10" fontId="0" fillId="4" borderId="3" xfId="1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4" fontId="0" fillId="4" borderId="1" xfId="1" applyNumberFormat="1" applyFont="1" applyFill="1" applyBorder="1" applyAlignment="1">
      <alignment horizontal="center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164" fontId="5" fillId="2" borderId="3" xfId="1" applyFont="1" applyFill="1" applyBorder="1" applyProtection="1">
      <protection locked="0"/>
    </xf>
    <xf numFmtId="0" fontId="0" fillId="0" borderId="7" xfId="0" applyBorder="1" applyAlignment="1" applyProtection="1">
      <alignment horizontal="right"/>
      <protection locked="0"/>
    </xf>
    <xf numFmtId="0" fontId="1" fillId="0" borderId="7" xfId="0" applyFont="1" applyBorder="1" applyAlignment="1" applyProtection="1">
      <alignment horizontal="right"/>
      <protection locked="0"/>
    </xf>
    <xf numFmtId="164" fontId="5" fillId="2" borderId="29" xfId="1" applyFont="1" applyFill="1" applyBorder="1" applyProtection="1">
      <protection locked="0"/>
    </xf>
    <xf numFmtId="9" fontId="0" fillId="0" borderId="28" xfId="0" applyNumberFormat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vertical="top"/>
    </xf>
    <xf numFmtId="164" fontId="0" fillId="0" borderId="0" xfId="1" applyFont="1" applyFill="1"/>
    <xf numFmtId="164" fontId="15" fillId="0" borderId="0" xfId="1" applyFont="1" applyFill="1"/>
    <xf numFmtId="0" fontId="16" fillId="0" borderId="0" xfId="0" applyFont="1" applyFill="1" applyBorder="1" applyAlignment="1">
      <alignment horizontal="center" vertical="top"/>
    </xf>
    <xf numFmtId="164" fontId="16" fillId="0" borderId="0" xfId="1" applyFont="1" applyFill="1"/>
    <xf numFmtId="0" fontId="16" fillId="0" borderId="0" xfId="0" applyFont="1" applyFill="1"/>
    <xf numFmtId="3" fontId="0" fillId="5" borderId="3" xfId="1" applyNumberFormat="1" applyFont="1" applyFill="1" applyBorder="1" applyAlignment="1">
      <alignment horizontal="center"/>
    </xf>
    <xf numFmtId="4" fontId="0" fillId="5" borderId="1" xfId="1" applyNumberFormat="1" applyFont="1" applyFill="1" applyBorder="1" applyAlignment="1">
      <alignment horizontal="center"/>
    </xf>
    <xf numFmtId="164" fontId="5" fillId="0" borderId="3" xfId="1" applyFont="1" applyBorder="1" applyProtection="1">
      <protection locked="0"/>
    </xf>
    <xf numFmtId="164" fontId="5" fillId="0" borderId="29" xfId="1" applyFont="1" applyBorder="1" applyProtection="1">
      <protection locked="0"/>
    </xf>
    <xf numFmtId="9" fontId="0" fillId="4" borderId="24" xfId="0" applyNumberFormat="1" applyFill="1" applyBorder="1" applyAlignment="1" applyProtection="1">
      <alignment horizontal="center"/>
      <protection locked="0"/>
    </xf>
    <xf numFmtId="3" fontId="0" fillId="4" borderId="1" xfId="1" applyNumberFormat="1" applyFont="1" applyFill="1" applyBorder="1" applyAlignment="1">
      <alignment horizontal="center"/>
    </xf>
    <xf numFmtId="3" fontId="16" fillId="4" borderId="1" xfId="1" applyNumberFormat="1" applyFont="1" applyFill="1" applyBorder="1" applyAlignment="1">
      <alignment horizontal="center"/>
    </xf>
    <xf numFmtId="4" fontId="17" fillId="2" borderId="1" xfId="1" applyNumberFormat="1" applyFont="1" applyFill="1" applyBorder="1" applyAlignment="1">
      <alignment horizontal="center"/>
    </xf>
    <xf numFmtId="3" fontId="17" fillId="5" borderId="3" xfId="1" applyNumberFormat="1" applyFont="1" applyFill="1" applyBorder="1" applyAlignment="1">
      <alignment horizontal="center"/>
    </xf>
    <xf numFmtId="164" fontId="15" fillId="2" borderId="0" xfId="1" applyFont="1" applyFill="1"/>
    <xf numFmtId="164" fontId="18" fillId="3" borderId="10" xfId="1" applyFont="1" applyFill="1" applyBorder="1" applyAlignment="1">
      <alignment horizontal="center" vertical="center"/>
    </xf>
    <xf numFmtId="3" fontId="17" fillId="2" borderId="1" xfId="1" applyNumberFormat="1" applyFont="1" applyFill="1" applyBorder="1" applyAlignment="1">
      <alignment horizontal="center"/>
    </xf>
    <xf numFmtId="9" fontId="3" fillId="4" borderId="23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Fill="1" applyBorder="1"/>
    <xf numFmtId="3" fontId="16" fillId="5" borderId="1" xfId="1" applyNumberFormat="1" applyFont="1" applyFill="1" applyBorder="1" applyAlignment="1">
      <alignment horizontal="center"/>
    </xf>
    <xf numFmtId="17" fontId="8" fillId="3" borderId="18" xfId="1" applyNumberFormat="1" applyFont="1" applyFill="1" applyBorder="1" applyAlignment="1">
      <alignment horizontal="center" vertical="center"/>
    </xf>
    <xf numFmtId="0" fontId="1" fillId="0" borderId="28" xfId="0" applyFont="1" applyBorder="1" applyAlignment="1" applyProtection="1">
      <alignment horizontal="right"/>
      <protection locked="0"/>
    </xf>
    <xf numFmtId="0" fontId="0" fillId="0" borderId="24" xfId="0" applyBorder="1" applyAlignment="1" applyProtection="1">
      <alignment horizontal="right"/>
      <protection locked="0"/>
    </xf>
    <xf numFmtId="0" fontId="16" fillId="0" borderId="0" xfId="0" applyFont="1" applyFill="1" applyBorder="1" applyAlignment="1">
      <alignment horizontal="left" vertical="top"/>
    </xf>
    <xf numFmtId="3" fontId="0" fillId="2" borderId="3" xfId="1" applyNumberFormat="1" applyFont="1" applyFill="1" applyBorder="1"/>
    <xf numFmtId="3" fontId="0" fillId="2" borderId="11" xfId="1" applyNumberFormat="1" applyFont="1" applyFill="1" applyBorder="1"/>
    <xf numFmtId="3" fontId="0" fillId="5" borderId="1" xfId="1" applyNumberFormat="1" applyFont="1" applyFill="1" applyBorder="1" applyAlignment="1">
      <alignment horizontal="center"/>
    </xf>
    <xf numFmtId="0" fontId="0" fillId="0" borderId="30" xfId="0" applyBorder="1" applyProtection="1">
      <protection locked="0"/>
    </xf>
    <xf numFmtId="3" fontId="0" fillId="2" borderId="28" xfId="1" applyNumberFormat="1" applyFont="1" applyFill="1" applyBorder="1"/>
    <xf numFmtId="3" fontId="0" fillId="4" borderId="2" xfId="1" applyNumberFormat="1" applyFont="1" applyFill="1" applyBorder="1" applyAlignment="1">
      <alignment horizontal="center"/>
    </xf>
    <xf numFmtId="3" fontId="0" fillId="4" borderId="3" xfId="1" applyNumberFormat="1" applyFont="1" applyFill="1" applyBorder="1" applyAlignment="1">
      <alignment horizontal="center"/>
    </xf>
    <xf numFmtId="4" fontId="0" fillId="4" borderId="24" xfId="1" applyNumberFormat="1" applyFont="1" applyFill="1" applyBorder="1" applyAlignment="1">
      <alignment horizontal="center"/>
    </xf>
    <xf numFmtId="164" fontId="16" fillId="0" borderId="0" xfId="1" applyFont="1" applyFill="1" applyAlignment="1">
      <alignment horizontal="center"/>
    </xf>
    <xf numFmtId="3" fontId="19" fillId="3" borderId="0" xfId="1" applyNumberFormat="1" applyFont="1" applyFill="1" applyBorder="1" applyAlignment="1">
      <alignment horizontal="center"/>
    </xf>
    <xf numFmtId="3" fontId="16" fillId="5" borderId="33" xfId="1" applyNumberFormat="1" applyFont="1" applyFill="1" applyBorder="1" applyAlignment="1">
      <alignment horizontal="center"/>
    </xf>
    <xf numFmtId="3" fontId="19" fillId="4" borderId="0" xfId="1" applyNumberFormat="1" applyFont="1" applyFill="1" applyBorder="1" applyAlignment="1">
      <alignment horizontal="center"/>
    </xf>
    <xf numFmtId="0" fontId="0" fillId="0" borderId="23" xfId="0" applyBorder="1" applyAlignment="1" applyProtection="1">
      <alignment horizontal="center"/>
      <protection locked="0"/>
    </xf>
    <xf numFmtId="9" fontId="0" fillId="4" borderId="3" xfId="1" applyNumberFormat="1" applyFont="1" applyFill="1" applyBorder="1" applyAlignment="1">
      <alignment horizontal="center"/>
    </xf>
    <xf numFmtId="9" fontId="17" fillId="2" borderId="1" xfId="1" applyNumberFormat="1" applyFont="1" applyFill="1" applyBorder="1" applyAlignment="1">
      <alignment horizontal="center"/>
    </xf>
    <xf numFmtId="10" fontId="20" fillId="4" borderId="3" xfId="1" applyNumberFormat="1" applyFont="1" applyFill="1" applyBorder="1" applyAlignment="1">
      <alignment horizontal="center"/>
    </xf>
    <xf numFmtId="0" fontId="20" fillId="0" borderId="6" xfId="0" applyFont="1" applyBorder="1" applyProtection="1">
      <protection locked="0"/>
    </xf>
    <xf numFmtId="0" fontId="11" fillId="2" borderId="4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3" fontId="19" fillId="2" borderId="0" xfId="1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vertical="top"/>
    </xf>
    <xf numFmtId="3" fontId="0" fillId="8" borderId="1" xfId="1" applyNumberFormat="1" applyFont="1" applyFill="1" applyBorder="1" applyAlignment="1">
      <alignment horizontal="center"/>
    </xf>
    <xf numFmtId="9" fontId="0" fillId="8" borderId="3" xfId="1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164" fontId="0" fillId="0" borderId="17" xfId="1" applyFont="1" applyFill="1" applyBorder="1" applyAlignment="1">
      <alignment horizontal="center" vertical="center"/>
    </xf>
    <xf numFmtId="164" fontId="0" fillId="0" borderId="20" xfId="1" applyFont="1" applyFill="1" applyBorder="1" applyAlignment="1">
      <alignment horizontal="center" vertical="center"/>
    </xf>
    <xf numFmtId="164" fontId="15" fillId="0" borderId="10" xfId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3" fontId="12" fillId="4" borderId="10" xfId="1" applyNumberFormat="1" applyFont="1" applyFill="1" applyBorder="1" applyAlignment="1">
      <alignment horizontal="center"/>
    </xf>
    <xf numFmtId="0" fontId="2" fillId="7" borderId="0" xfId="0" applyFont="1" applyFill="1" applyBorder="1" applyAlignment="1">
      <alignment horizontal="left" vertical="top"/>
    </xf>
    <xf numFmtId="0" fontId="3" fillId="0" borderId="31" xfId="0" applyFont="1" applyFill="1" applyBorder="1" applyAlignment="1">
      <alignment horizontal="right"/>
    </xf>
    <xf numFmtId="0" fontId="3" fillId="0" borderId="32" xfId="0" applyFont="1" applyFill="1" applyBorder="1" applyAlignment="1">
      <alignment horizontal="right"/>
    </xf>
    <xf numFmtId="164" fontId="16" fillId="5" borderId="0" xfId="1" applyFont="1" applyFill="1" applyAlignment="1">
      <alignment horizontal="center"/>
    </xf>
    <xf numFmtId="164" fontId="16" fillId="4" borderId="0" xfId="1" applyFont="1" applyFill="1" applyAlignment="1">
      <alignment horizontal="center"/>
    </xf>
    <xf numFmtId="164" fontId="4" fillId="6" borderId="0" xfId="1" applyFont="1" applyFill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96320</xdr:colOff>
      <xdr:row>3</xdr:row>
      <xdr:rowOff>100130</xdr:rowOff>
    </xdr:from>
    <xdr:to>
      <xdr:col>12</xdr:col>
      <xdr:colOff>693740</xdr:colOff>
      <xdr:row>5</xdr:row>
      <xdr:rowOff>96320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044719" y="1009821"/>
          <a:ext cx="5177982" cy="402875"/>
        </a:xfrm>
        <a:prstGeom prst="rect">
          <a:avLst/>
        </a:prstGeom>
        <a:solidFill>
          <a:schemeClr val="tx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 b="1">
              <a:solidFill>
                <a:schemeClr val="bg1"/>
              </a:solidFill>
            </a:rPr>
            <a:t>MONTANTS A INDIQUER</a:t>
          </a:r>
          <a:r>
            <a:rPr lang="fr-FR" sz="1100" b="1" baseline="0">
              <a:solidFill>
                <a:schemeClr val="bg1"/>
              </a:solidFill>
            </a:rPr>
            <a:t> HORS TAXE POUR LES ACTIVITES ELIGIBLES A LA TVA</a:t>
          </a:r>
          <a:endParaRPr lang="fr-FR" sz="11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12</xdr:col>
      <xdr:colOff>267556</xdr:colOff>
      <xdr:row>0</xdr:row>
      <xdr:rowOff>32107</xdr:rowOff>
    </xdr:from>
    <xdr:to>
      <xdr:col>14</xdr:col>
      <xdr:colOff>246152</xdr:colOff>
      <xdr:row>2</xdr:row>
      <xdr:rowOff>97048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6EAE556C-1F85-453C-B866-EFB73717323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96517" y="32107"/>
          <a:ext cx="2383519" cy="6031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4"/>
  <sheetViews>
    <sheetView tabSelected="1" topLeftCell="A45" zoomScale="89" workbookViewId="0">
      <selection activeCell="D57" sqref="D57"/>
    </sheetView>
  </sheetViews>
  <sheetFormatPr baseColWidth="10" defaultColWidth="9.28515625" defaultRowHeight="18.75" x14ac:dyDescent="0.3"/>
  <cols>
    <col min="1" max="1" width="41.85546875" style="1" customWidth="1"/>
    <col min="2" max="2" width="15.5703125" style="1" customWidth="1"/>
    <col min="3" max="3" width="9.7109375" style="1" customWidth="1"/>
    <col min="4" max="12" width="16.7109375" style="8" bestFit="1" customWidth="1"/>
    <col min="13" max="15" width="17.5703125" style="8" bestFit="1" customWidth="1"/>
    <col min="16" max="16" width="17.42578125" style="71" bestFit="1" customWidth="1"/>
    <col min="17" max="16384" width="9.28515625" style="1"/>
  </cols>
  <sheetData>
    <row r="1" spans="1:16" ht="39" customHeight="1" x14ac:dyDescent="0.3">
      <c r="A1" s="112" t="s">
        <v>58</v>
      </c>
      <c r="B1" s="117" t="s">
        <v>59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N1" s="7"/>
      <c r="O1" s="7"/>
    </row>
    <row r="2" spans="1:16" ht="5.25" customHeight="1" x14ac:dyDescent="0.3">
      <c r="A2" s="112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6" s="7" customFormat="1" ht="28.9" customHeight="1" x14ac:dyDescent="0.3">
      <c r="A3" s="56"/>
      <c r="B3" s="56"/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8"/>
    </row>
    <row r="4" spans="1:16" s="61" customFormat="1" ht="15.75" x14ac:dyDescent="0.25">
      <c r="A4" s="59" t="s">
        <v>30</v>
      </c>
      <c r="B4" s="80"/>
      <c r="D4" s="60"/>
      <c r="E4" s="60"/>
      <c r="F4" s="116" t="s">
        <v>52</v>
      </c>
      <c r="G4" s="116"/>
      <c r="J4" s="60"/>
      <c r="K4" s="60"/>
      <c r="L4" s="60"/>
      <c r="M4" s="60"/>
      <c r="N4" s="60"/>
      <c r="O4" s="60"/>
      <c r="P4" s="60"/>
    </row>
    <row r="5" spans="1:16" s="61" customFormat="1" ht="15.75" x14ac:dyDescent="0.25">
      <c r="A5" s="59"/>
      <c r="B5" s="80" t="s">
        <v>43</v>
      </c>
      <c r="D5" s="60"/>
      <c r="E5" s="60"/>
      <c r="F5" s="89"/>
      <c r="G5" s="60"/>
      <c r="J5" s="60"/>
      <c r="K5" s="60"/>
      <c r="L5" s="60"/>
      <c r="M5" s="60"/>
      <c r="N5" s="60"/>
      <c r="O5" s="60"/>
      <c r="P5" s="60"/>
    </row>
    <row r="6" spans="1:16" s="61" customFormat="1" ht="15.75" x14ac:dyDescent="0.25">
      <c r="A6" s="59"/>
      <c r="B6" s="101" t="s">
        <v>64</v>
      </c>
      <c r="D6" s="60"/>
      <c r="E6" s="60"/>
      <c r="F6" s="115" t="s">
        <v>53</v>
      </c>
      <c r="G6" s="115"/>
      <c r="J6" s="60"/>
      <c r="K6" s="60"/>
      <c r="L6" s="60"/>
      <c r="M6" s="60"/>
      <c r="N6" s="60"/>
      <c r="O6" s="60"/>
      <c r="P6" s="60"/>
    </row>
    <row r="7" spans="1:16" s="7" customFormat="1" ht="20.45" customHeight="1" thickBot="1" x14ac:dyDescent="0.35">
      <c r="A7" s="56"/>
      <c r="B7" s="56"/>
      <c r="C7" s="56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8"/>
    </row>
    <row r="8" spans="1:16" s="16" customFormat="1" ht="26.1" customHeight="1" thickBot="1" x14ac:dyDescent="0.3">
      <c r="A8" s="17" t="s">
        <v>0</v>
      </c>
      <c r="B8" s="32"/>
      <c r="C8" s="32"/>
      <c r="D8" s="77">
        <v>43922</v>
      </c>
      <c r="E8" s="18">
        <v>43952</v>
      </c>
      <c r="F8" s="18">
        <v>43983</v>
      </c>
      <c r="G8" s="18">
        <v>44013</v>
      </c>
      <c r="H8" s="18">
        <v>44044</v>
      </c>
      <c r="I8" s="18">
        <v>44075</v>
      </c>
      <c r="J8" s="18">
        <v>44105</v>
      </c>
      <c r="K8" s="18">
        <v>44136</v>
      </c>
      <c r="L8" s="18">
        <v>44166</v>
      </c>
      <c r="M8" s="18">
        <v>44197</v>
      </c>
      <c r="N8" s="18">
        <v>44228</v>
      </c>
      <c r="O8" s="18">
        <v>44256</v>
      </c>
      <c r="P8" s="72" t="s">
        <v>1</v>
      </c>
    </row>
    <row r="9" spans="1:16" s="24" customFormat="1" ht="26.1" customHeight="1" thickBot="1" x14ac:dyDescent="0.3">
      <c r="A9" s="25"/>
      <c r="B9" s="33"/>
      <c r="C9" s="33"/>
      <c r="D9" s="23" t="s">
        <v>40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s="29" customFormat="1" ht="26.1" customHeight="1" thickBot="1" x14ac:dyDescent="0.45">
      <c r="A10" s="26" t="s">
        <v>16</v>
      </c>
      <c r="B10" s="34"/>
      <c r="C10" s="34"/>
      <c r="D10" s="92">
        <v>25000</v>
      </c>
      <c r="E10" s="90">
        <f>+D64</f>
        <v>139500</v>
      </c>
      <c r="F10" s="90">
        <f t="shared" ref="F10:O10" si="0">+E64</f>
        <v>108099.99999999999</v>
      </c>
      <c r="G10" s="90">
        <f t="shared" si="0"/>
        <v>94866.666666666657</v>
      </c>
      <c r="H10" s="90">
        <f t="shared" si="0"/>
        <v>60299.999999999971</v>
      </c>
      <c r="I10" s="90">
        <f t="shared" si="0"/>
        <v>37066.666666666628</v>
      </c>
      <c r="J10" s="90">
        <f t="shared" si="0"/>
        <v>30416.666666666599</v>
      </c>
      <c r="K10" s="90">
        <f t="shared" si="0"/>
        <v>26766.66666666657</v>
      </c>
      <c r="L10" s="90">
        <f t="shared" si="0"/>
        <v>23366.666666666541</v>
      </c>
      <c r="M10" s="90">
        <f t="shared" si="0"/>
        <v>28299.99999999984</v>
      </c>
      <c r="N10" s="90">
        <f t="shared" si="0"/>
        <v>32399.999999999811</v>
      </c>
      <c r="O10" s="90">
        <f t="shared" si="0"/>
        <v>36666.666666666453</v>
      </c>
      <c r="P10" s="90">
        <f>SUM(D10:O10)</f>
        <v>642749.99999999907</v>
      </c>
    </row>
    <row r="11" spans="1:16" s="24" customFormat="1" ht="26.1" customHeight="1" thickBot="1" x14ac:dyDescent="0.3">
      <c r="A11" s="22"/>
      <c r="B11" s="35"/>
      <c r="C11" s="35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6" s="110" customFormat="1" ht="48" thickBot="1" x14ac:dyDescent="0.3">
      <c r="A12" s="104" t="s">
        <v>49</v>
      </c>
      <c r="B12" s="105" t="s">
        <v>67</v>
      </c>
      <c r="C12" s="106" t="s">
        <v>28</v>
      </c>
      <c r="D12" s="107"/>
      <c r="E12" s="107"/>
      <c r="F12" s="107"/>
      <c r="G12" s="107"/>
      <c r="H12" s="107"/>
      <c r="I12" s="107"/>
      <c r="J12" s="107"/>
      <c r="K12" s="107"/>
      <c r="L12" s="108"/>
      <c r="M12" s="107"/>
      <c r="N12" s="107"/>
      <c r="O12" s="107"/>
      <c r="P12" s="109"/>
    </row>
    <row r="13" spans="1:16" x14ac:dyDescent="0.3">
      <c r="A13" s="75"/>
      <c r="B13" s="113" t="s">
        <v>47</v>
      </c>
      <c r="C13" s="114"/>
      <c r="D13" s="46">
        <f>0.0833333333333333%*100</f>
        <v>8.3333333333333301E-2</v>
      </c>
      <c r="E13" s="46">
        <f t="shared" ref="E13:O13" si="1">0.0833333333333333%*100</f>
        <v>8.3333333333333301E-2</v>
      </c>
      <c r="F13" s="46">
        <f t="shared" si="1"/>
        <v>8.3333333333333301E-2</v>
      </c>
      <c r="G13" s="46">
        <f t="shared" si="1"/>
        <v>8.3333333333333301E-2</v>
      </c>
      <c r="H13" s="46">
        <f t="shared" si="1"/>
        <v>8.3333333333333301E-2</v>
      </c>
      <c r="I13" s="46">
        <f t="shared" si="1"/>
        <v>8.3333333333333301E-2</v>
      </c>
      <c r="J13" s="46">
        <f t="shared" si="1"/>
        <v>8.3333333333333301E-2</v>
      </c>
      <c r="K13" s="46">
        <f t="shared" si="1"/>
        <v>8.3333333333333301E-2</v>
      </c>
      <c r="L13" s="46">
        <f t="shared" si="1"/>
        <v>8.3333333333333301E-2</v>
      </c>
      <c r="M13" s="46">
        <f t="shared" si="1"/>
        <v>8.3333333333333301E-2</v>
      </c>
      <c r="N13" s="46">
        <f t="shared" si="1"/>
        <v>8.3333333333333301E-2</v>
      </c>
      <c r="O13" s="46">
        <f t="shared" si="1"/>
        <v>8.3333333333333301E-2</v>
      </c>
      <c r="P13" s="95">
        <f>SUM(D13:O13)</f>
        <v>0.99999999999999944</v>
      </c>
    </row>
    <row r="14" spans="1:16" x14ac:dyDescent="0.3">
      <c r="A14" s="2" t="s">
        <v>56</v>
      </c>
      <c r="B14" s="68">
        <v>1000000</v>
      </c>
      <c r="C14" s="74">
        <v>0.2</v>
      </c>
      <c r="D14" s="68">
        <f>+$B$14*D13</f>
        <v>83333.333333333299</v>
      </c>
      <c r="E14" s="68">
        <f t="shared" ref="E14:O14" si="2">+$B$14*E13</f>
        <v>83333.333333333299</v>
      </c>
      <c r="F14" s="68">
        <f t="shared" si="2"/>
        <v>83333.333333333299</v>
      </c>
      <c r="G14" s="68">
        <f t="shared" si="2"/>
        <v>83333.333333333299</v>
      </c>
      <c r="H14" s="68">
        <f t="shared" si="2"/>
        <v>83333.333333333299</v>
      </c>
      <c r="I14" s="68">
        <f t="shared" si="2"/>
        <v>83333.333333333299</v>
      </c>
      <c r="J14" s="68">
        <f t="shared" si="2"/>
        <v>83333.333333333299</v>
      </c>
      <c r="K14" s="68">
        <f t="shared" si="2"/>
        <v>83333.333333333299</v>
      </c>
      <c r="L14" s="68">
        <f t="shared" si="2"/>
        <v>83333.333333333299</v>
      </c>
      <c r="M14" s="68">
        <f t="shared" si="2"/>
        <v>83333.333333333299</v>
      </c>
      <c r="N14" s="68">
        <f t="shared" si="2"/>
        <v>83333.333333333299</v>
      </c>
      <c r="O14" s="68">
        <f t="shared" si="2"/>
        <v>83333.333333333299</v>
      </c>
      <c r="P14" s="73">
        <f>SUM(D14:O14)</f>
        <v>999999.99999999942</v>
      </c>
    </row>
    <row r="15" spans="1:16" x14ac:dyDescent="0.3">
      <c r="A15" s="2" t="s">
        <v>23</v>
      </c>
      <c r="B15" s="37"/>
      <c r="C15" s="37"/>
      <c r="D15" s="94">
        <v>0.1</v>
      </c>
      <c r="E15" s="94">
        <v>0.1</v>
      </c>
      <c r="F15" s="94">
        <v>0.4</v>
      </c>
      <c r="G15" s="94">
        <v>0.6</v>
      </c>
      <c r="H15" s="94">
        <v>0.75</v>
      </c>
      <c r="I15" s="94">
        <v>0.9</v>
      </c>
      <c r="J15" s="94">
        <v>0.9</v>
      </c>
      <c r="K15" s="94">
        <v>0.9</v>
      </c>
      <c r="L15" s="94">
        <v>1</v>
      </c>
      <c r="M15" s="94">
        <v>1</v>
      </c>
      <c r="N15" s="94">
        <v>1</v>
      </c>
      <c r="O15" s="94">
        <v>1</v>
      </c>
      <c r="P15" s="69"/>
    </row>
    <row r="16" spans="1:16" x14ac:dyDescent="0.3">
      <c r="A16" s="2" t="s">
        <v>25</v>
      </c>
      <c r="B16" s="37"/>
      <c r="C16" s="37"/>
      <c r="D16" s="70">
        <f>+D14*D15</f>
        <v>8333.3333333333303</v>
      </c>
      <c r="E16" s="70">
        <f t="shared" ref="E16:O16" si="3">+E14*E15</f>
        <v>8333.3333333333303</v>
      </c>
      <c r="F16" s="70">
        <f t="shared" si="3"/>
        <v>33333.333333333321</v>
      </c>
      <c r="G16" s="70">
        <f t="shared" si="3"/>
        <v>49999.999999999978</v>
      </c>
      <c r="H16" s="70">
        <f t="shared" si="3"/>
        <v>62499.999999999971</v>
      </c>
      <c r="I16" s="70">
        <f t="shared" si="3"/>
        <v>74999.999999999971</v>
      </c>
      <c r="J16" s="70">
        <f t="shared" si="3"/>
        <v>74999.999999999971</v>
      </c>
      <c r="K16" s="70">
        <f t="shared" si="3"/>
        <v>74999.999999999971</v>
      </c>
      <c r="L16" s="70">
        <f t="shared" si="3"/>
        <v>83333.333333333299</v>
      </c>
      <c r="M16" s="70">
        <f t="shared" si="3"/>
        <v>83333.333333333299</v>
      </c>
      <c r="N16" s="70">
        <f t="shared" si="3"/>
        <v>83333.333333333299</v>
      </c>
      <c r="O16" s="70">
        <f t="shared" si="3"/>
        <v>83333.333333333299</v>
      </c>
      <c r="P16" s="73">
        <f t="shared" ref="P16:P22" si="4">SUM(D16:O16)</f>
        <v>720833.33333333302</v>
      </c>
    </row>
    <row r="17" spans="1:16" x14ac:dyDescent="0.3">
      <c r="A17" s="2"/>
      <c r="B17" s="37"/>
      <c r="C17" s="37"/>
      <c r="D17" s="45"/>
      <c r="E17" s="81"/>
      <c r="F17" s="81"/>
      <c r="G17" s="81"/>
      <c r="H17" s="81"/>
      <c r="I17" s="81"/>
      <c r="J17" s="81"/>
      <c r="K17" s="81"/>
      <c r="L17" s="82"/>
      <c r="M17" s="81"/>
      <c r="N17" s="81"/>
      <c r="O17" s="81"/>
      <c r="P17" s="73"/>
    </row>
    <row r="18" spans="1:16" ht="15" customHeight="1" x14ac:dyDescent="0.3">
      <c r="A18" s="5" t="s">
        <v>19</v>
      </c>
      <c r="B18" s="39"/>
      <c r="C18" s="39"/>
      <c r="D18" s="87"/>
      <c r="E18" s="83">
        <f>+IF(C73=0,0,C73)</f>
        <v>0</v>
      </c>
      <c r="F18" s="83">
        <f>+IF(D73=0,0,D73)</f>
        <v>0</v>
      </c>
      <c r="G18" s="83">
        <f t="shared" ref="G18:O18" si="5">+IF(E73=0,0,E73)</f>
        <v>0</v>
      </c>
      <c r="H18" s="83">
        <f t="shared" si="5"/>
        <v>0</v>
      </c>
      <c r="I18" s="83">
        <f t="shared" si="5"/>
        <v>0</v>
      </c>
      <c r="J18" s="83">
        <f t="shared" si="5"/>
        <v>0</v>
      </c>
      <c r="K18" s="83">
        <f t="shared" si="5"/>
        <v>0</v>
      </c>
      <c r="L18" s="83">
        <f t="shared" si="5"/>
        <v>0</v>
      </c>
      <c r="M18" s="83">
        <f t="shared" si="5"/>
        <v>0</v>
      </c>
      <c r="N18" s="83">
        <f t="shared" si="5"/>
        <v>0</v>
      </c>
      <c r="O18" s="83">
        <f t="shared" si="5"/>
        <v>0</v>
      </c>
      <c r="P18" s="73">
        <f t="shared" si="4"/>
        <v>0</v>
      </c>
    </row>
    <row r="19" spans="1:16" ht="15" customHeight="1" x14ac:dyDescent="0.3">
      <c r="A19" s="2" t="s">
        <v>20</v>
      </c>
      <c r="B19" s="37"/>
      <c r="C19" s="3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73">
        <f t="shared" si="4"/>
        <v>0</v>
      </c>
    </row>
    <row r="20" spans="1:16" ht="15" customHeight="1" x14ac:dyDescent="0.3">
      <c r="A20" s="97" t="s">
        <v>17</v>
      </c>
      <c r="B20" s="37"/>
      <c r="C20" s="37"/>
      <c r="D20" s="102"/>
      <c r="E20" s="83">
        <f>+D48*D47</f>
        <v>15000</v>
      </c>
      <c r="F20" s="83">
        <f t="shared" ref="F20:O20" si="6">+E48*E47</f>
        <v>15000</v>
      </c>
      <c r="G20" s="83">
        <f t="shared" si="6"/>
        <v>0</v>
      </c>
      <c r="H20" s="83">
        <f t="shared" si="6"/>
        <v>0</v>
      </c>
      <c r="I20" s="83">
        <f t="shared" si="6"/>
        <v>0</v>
      </c>
      <c r="J20" s="83">
        <f t="shared" si="6"/>
        <v>0</v>
      </c>
      <c r="K20" s="83">
        <f t="shared" si="6"/>
        <v>0</v>
      </c>
      <c r="L20" s="83">
        <f t="shared" si="6"/>
        <v>0</v>
      </c>
      <c r="M20" s="83">
        <f t="shared" si="6"/>
        <v>0</v>
      </c>
      <c r="N20" s="83">
        <f t="shared" si="6"/>
        <v>0</v>
      </c>
      <c r="O20" s="83">
        <f t="shared" si="6"/>
        <v>0</v>
      </c>
      <c r="P20" s="73">
        <f t="shared" si="4"/>
        <v>30000</v>
      </c>
    </row>
    <row r="21" spans="1:16" ht="15" customHeight="1" x14ac:dyDescent="0.3">
      <c r="A21" s="2" t="s">
        <v>18</v>
      </c>
      <c r="B21" s="37"/>
      <c r="C21" s="37"/>
      <c r="D21" s="67">
        <v>1500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73">
        <f t="shared" si="4"/>
        <v>1500</v>
      </c>
    </row>
    <row r="22" spans="1:16" ht="15" customHeight="1" thickBot="1" x14ac:dyDescent="0.35">
      <c r="A22" s="2" t="s">
        <v>27</v>
      </c>
      <c r="B22" s="37"/>
      <c r="C22" s="3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73">
        <f t="shared" si="4"/>
        <v>0</v>
      </c>
    </row>
    <row r="23" spans="1:16" s="16" customFormat="1" ht="26.1" customHeight="1" thickBot="1" x14ac:dyDescent="0.45">
      <c r="A23" s="30" t="s">
        <v>60</v>
      </c>
      <c r="B23" s="40"/>
      <c r="C23" s="40"/>
      <c r="D23" s="90">
        <f t="shared" ref="D23:P23" si="7">+SUM(D16:D22)</f>
        <v>9833.3333333333303</v>
      </c>
      <c r="E23" s="90">
        <f t="shared" si="7"/>
        <v>23333.333333333328</v>
      </c>
      <c r="F23" s="90">
        <f t="shared" si="7"/>
        <v>48333.333333333321</v>
      </c>
      <c r="G23" s="90">
        <f t="shared" si="7"/>
        <v>49999.999999999978</v>
      </c>
      <c r="H23" s="90">
        <f t="shared" si="7"/>
        <v>62499.999999999971</v>
      </c>
      <c r="I23" s="90">
        <f t="shared" si="7"/>
        <v>74999.999999999971</v>
      </c>
      <c r="J23" s="90">
        <f t="shared" si="7"/>
        <v>74999.999999999971</v>
      </c>
      <c r="K23" s="90">
        <f t="shared" si="7"/>
        <v>74999.999999999971</v>
      </c>
      <c r="L23" s="90">
        <f t="shared" si="7"/>
        <v>83333.333333333299</v>
      </c>
      <c r="M23" s="90">
        <f t="shared" si="7"/>
        <v>83333.333333333299</v>
      </c>
      <c r="N23" s="90">
        <f t="shared" si="7"/>
        <v>83333.333333333299</v>
      </c>
      <c r="O23" s="90">
        <f t="shared" si="7"/>
        <v>83333.333333333299</v>
      </c>
      <c r="P23" s="90">
        <f t="shared" si="7"/>
        <v>752333.33333333302</v>
      </c>
    </row>
    <row r="24" spans="1:16" ht="19.5" thickBot="1" x14ac:dyDescent="0.35"/>
    <row r="25" spans="1:16" s="110" customFormat="1" ht="36.6" customHeight="1" thickBot="1" x14ac:dyDescent="0.3">
      <c r="A25" s="104" t="s">
        <v>50</v>
      </c>
      <c r="B25" s="105" t="s">
        <v>67</v>
      </c>
      <c r="C25" s="106" t="s">
        <v>28</v>
      </c>
      <c r="D25" s="107"/>
      <c r="E25" s="107"/>
      <c r="F25" s="107"/>
      <c r="G25" s="107"/>
      <c r="H25" s="107"/>
      <c r="I25" s="107"/>
      <c r="J25" s="107"/>
      <c r="K25" s="107"/>
      <c r="L25" s="108"/>
      <c r="M25" s="107"/>
      <c r="N25" s="107"/>
      <c r="O25" s="107"/>
      <c r="P25" s="109"/>
    </row>
    <row r="26" spans="1:16" x14ac:dyDescent="0.3">
      <c r="A26" s="3" t="s">
        <v>41</v>
      </c>
      <c r="B26" s="48">
        <v>10000</v>
      </c>
      <c r="C26" s="55">
        <v>0.2</v>
      </c>
      <c r="D26" s="63">
        <f>+B26/12</f>
        <v>833.33333333333337</v>
      </c>
      <c r="E26" s="63">
        <f t="shared" ref="E26:F28" si="8">+D26</f>
        <v>833.33333333333337</v>
      </c>
      <c r="F26" s="63">
        <f t="shared" si="8"/>
        <v>833.33333333333337</v>
      </c>
      <c r="G26" s="63">
        <f t="shared" ref="G26:O26" si="9">+F26</f>
        <v>833.33333333333337</v>
      </c>
      <c r="H26" s="63">
        <f t="shared" si="9"/>
        <v>833.33333333333337</v>
      </c>
      <c r="I26" s="63">
        <f t="shared" si="9"/>
        <v>833.33333333333337</v>
      </c>
      <c r="J26" s="63">
        <f t="shared" si="9"/>
        <v>833.33333333333337</v>
      </c>
      <c r="K26" s="63">
        <f t="shared" si="9"/>
        <v>833.33333333333337</v>
      </c>
      <c r="L26" s="63">
        <f t="shared" si="9"/>
        <v>833.33333333333337</v>
      </c>
      <c r="M26" s="63">
        <f t="shared" si="9"/>
        <v>833.33333333333337</v>
      </c>
      <c r="N26" s="63">
        <f t="shared" si="9"/>
        <v>833.33333333333337</v>
      </c>
      <c r="O26" s="63">
        <f t="shared" si="9"/>
        <v>833.33333333333337</v>
      </c>
      <c r="P26" s="69">
        <f t="shared" ref="P26:P51" si="10">SUM(D26:O26)</f>
        <v>10000</v>
      </c>
    </row>
    <row r="27" spans="1:16" x14ac:dyDescent="0.3">
      <c r="A27" s="3" t="s">
        <v>14</v>
      </c>
      <c r="B27" s="48">
        <v>10000</v>
      </c>
      <c r="C27" s="55">
        <v>0.2</v>
      </c>
      <c r="D27" s="63">
        <f t="shared" ref="D27:D28" si="11">+B27/12</f>
        <v>833.33333333333337</v>
      </c>
      <c r="E27" s="63">
        <f t="shared" si="8"/>
        <v>833.33333333333337</v>
      </c>
      <c r="F27" s="63">
        <f t="shared" si="8"/>
        <v>833.33333333333337</v>
      </c>
      <c r="G27" s="63">
        <f t="shared" ref="G27:O27" si="12">+F27</f>
        <v>833.33333333333337</v>
      </c>
      <c r="H27" s="63">
        <f t="shared" si="12"/>
        <v>833.33333333333337</v>
      </c>
      <c r="I27" s="63">
        <f t="shared" si="12"/>
        <v>833.33333333333337</v>
      </c>
      <c r="J27" s="63">
        <f t="shared" si="12"/>
        <v>833.33333333333337</v>
      </c>
      <c r="K27" s="63">
        <f t="shared" si="12"/>
        <v>833.33333333333337</v>
      </c>
      <c r="L27" s="63">
        <f t="shared" si="12"/>
        <v>833.33333333333337</v>
      </c>
      <c r="M27" s="63">
        <f t="shared" si="12"/>
        <v>833.33333333333337</v>
      </c>
      <c r="N27" s="63">
        <f t="shared" si="12"/>
        <v>833.33333333333337</v>
      </c>
      <c r="O27" s="63">
        <f t="shared" si="12"/>
        <v>833.33333333333337</v>
      </c>
      <c r="P27" s="69">
        <f t="shared" si="10"/>
        <v>10000</v>
      </c>
    </row>
    <row r="28" spans="1:16" x14ac:dyDescent="0.3">
      <c r="A28" s="3" t="s">
        <v>10</v>
      </c>
      <c r="B28" s="48">
        <v>10000</v>
      </c>
      <c r="C28" s="55">
        <v>0.2</v>
      </c>
      <c r="D28" s="63">
        <f t="shared" si="11"/>
        <v>833.33333333333337</v>
      </c>
      <c r="E28" s="63">
        <f t="shared" si="8"/>
        <v>833.33333333333337</v>
      </c>
      <c r="F28" s="63">
        <f t="shared" si="8"/>
        <v>833.33333333333337</v>
      </c>
      <c r="G28" s="63">
        <f t="shared" ref="G28:O28" si="13">+F28</f>
        <v>833.33333333333337</v>
      </c>
      <c r="H28" s="63">
        <f t="shared" si="13"/>
        <v>833.33333333333337</v>
      </c>
      <c r="I28" s="63">
        <f t="shared" si="13"/>
        <v>833.33333333333337</v>
      </c>
      <c r="J28" s="63">
        <f t="shared" si="13"/>
        <v>833.33333333333337</v>
      </c>
      <c r="K28" s="63">
        <f t="shared" si="13"/>
        <v>833.33333333333337</v>
      </c>
      <c r="L28" s="63">
        <f t="shared" si="13"/>
        <v>833.33333333333337</v>
      </c>
      <c r="M28" s="63">
        <f t="shared" si="13"/>
        <v>833.33333333333337</v>
      </c>
      <c r="N28" s="63">
        <f t="shared" si="13"/>
        <v>833.33333333333337</v>
      </c>
      <c r="O28" s="63">
        <f t="shared" si="13"/>
        <v>833.33333333333337</v>
      </c>
      <c r="P28" s="69">
        <f t="shared" si="10"/>
        <v>10000</v>
      </c>
    </row>
    <row r="29" spans="1:16" x14ac:dyDescent="0.3">
      <c r="A29" s="53"/>
      <c r="B29" s="78"/>
      <c r="C29" s="50"/>
      <c r="D29" s="51"/>
      <c r="E29" s="51"/>
      <c r="F29" s="51"/>
      <c r="G29" s="51"/>
      <c r="H29" s="51"/>
      <c r="I29" s="51"/>
      <c r="J29" s="51"/>
      <c r="K29" s="51"/>
      <c r="L29" s="54"/>
      <c r="M29" s="51"/>
      <c r="N29" s="51"/>
      <c r="O29" s="51"/>
      <c r="P29" s="69"/>
    </row>
    <row r="30" spans="1:16" x14ac:dyDescent="0.3">
      <c r="A30" s="3" t="s">
        <v>44</v>
      </c>
      <c r="B30" s="50"/>
      <c r="C30" s="94">
        <v>0.1</v>
      </c>
      <c r="D30" s="48">
        <v>10000</v>
      </c>
      <c r="E30" s="62">
        <f t="shared" ref="E30:O30" si="14">+D16*$C$30</f>
        <v>833.33333333333303</v>
      </c>
      <c r="F30" s="62">
        <f t="shared" si="14"/>
        <v>833.33333333333303</v>
      </c>
      <c r="G30" s="62">
        <f t="shared" si="14"/>
        <v>3333.3333333333321</v>
      </c>
      <c r="H30" s="62">
        <f t="shared" si="14"/>
        <v>4999.9999999999982</v>
      </c>
      <c r="I30" s="62">
        <f t="shared" si="14"/>
        <v>6249.9999999999973</v>
      </c>
      <c r="J30" s="62">
        <f t="shared" si="14"/>
        <v>7499.9999999999973</v>
      </c>
      <c r="K30" s="62">
        <f t="shared" si="14"/>
        <v>7499.9999999999973</v>
      </c>
      <c r="L30" s="62">
        <f t="shared" si="14"/>
        <v>7499.9999999999973</v>
      </c>
      <c r="M30" s="62">
        <f t="shared" si="14"/>
        <v>8333.3333333333303</v>
      </c>
      <c r="N30" s="62">
        <f t="shared" si="14"/>
        <v>8333.3333333333303</v>
      </c>
      <c r="O30" s="62">
        <f t="shared" si="14"/>
        <v>8333.3333333333303</v>
      </c>
      <c r="P30" s="69">
        <f t="shared" si="10"/>
        <v>73749.999999999971</v>
      </c>
    </row>
    <row r="31" spans="1:16" x14ac:dyDescent="0.3">
      <c r="A31" s="52" t="s">
        <v>29</v>
      </c>
      <c r="B31" s="79"/>
      <c r="C31" s="66">
        <v>0.2</v>
      </c>
      <c r="D31" s="10"/>
      <c r="E31" s="10"/>
      <c r="F31" s="10"/>
      <c r="G31" s="10"/>
      <c r="H31" s="10"/>
      <c r="I31" s="10"/>
      <c r="J31" s="11"/>
      <c r="K31" s="11"/>
      <c r="L31" s="13"/>
      <c r="M31" s="10"/>
      <c r="N31" s="10"/>
      <c r="O31" s="10"/>
      <c r="P31" s="69"/>
    </row>
    <row r="32" spans="1:16" x14ac:dyDescent="0.3">
      <c r="A32" s="5" t="s">
        <v>2</v>
      </c>
      <c r="B32" s="39"/>
      <c r="C32" s="39"/>
      <c r="D32" s="48">
        <v>0</v>
      </c>
      <c r="E32" s="63">
        <f>+D32</f>
        <v>0</v>
      </c>
      <c r="F32" s="63">
        <f>+E32</f>
        <v>0</v>
      </c>
      <c r="G32" s="63">
        <f t="shared" ref="G32:O32" si="15">+F32</f>
        <v>0</v>
      </c>
      <c r="H32" s="63">
        <f t="shared" si="15"/>
        <v>0</v>
      </c>
      <c r="I32" s="63">
        <f t="shared" si="15"/>
        <v>0</v>
      </c>
      <c r="J32" s="63">
        <f t="shared" si="15"/>
        <v>0</v>
      </c>
      <c r="K32" s="63">
        <f t="shared" si="15"/>
        <v>0</v>
      </c>
      <c r="L32" s="63">
        <f t="shared" si="15"/>
        <v>0</v>
      </c>
      <c r="M32" s="63">
        <f t="shared" si="15"/>
        <v>0</v>
      </c>
      <c r="N32" s="63">
        <f t="shared" si="15"/>
        <v>0</v>
      </c>
      <c r="O32" s="63">
        <f t="shared" si="15"/>
        <v>0</v>
      </c>
      <c r="P32" s="69">
        <f t="shared" si="10"/>
        <v>0</v>
      </c>
    </row>
    <row r="33" spans="1:16" x14ac:dyDescent="0.3">
      <c r="A33" s="49" t="s">
        <v>3</v>
      </c>
      <c r="B33" s="48">
        <v>1000</v>
      </c>
      <c r="C33" s="55">
        <v>0.2</v>
      </c>
      <c r="D33" s="63">
        <f>+B33/12</f>
        <v>83.333333333333329</v>
      </c>
      <c r="E33" s="63">
        <f t="shared" ref="E33:O33" si="16">+D33</f>
        <v>83.333333333333329</v>
      </c>
      <c r="F33" s="63">
        <f t="shared" si="16"/>
        <v>83.333333333333329</v>
      </c>
      <c r="G33" s="63">
        <f t="shared" si="16"/>
        <v>83.333333333333329</v>
      </c>
      <c r="H33" s="63">
        <f t="shared" si="16"/>
        <v>83.333333333333329</v>
      </c>
      <c r="I33" s="63">
        <f t="shared" si="16"/>
        <v>83.333333333333329</v>
      </c>
      <c r="J33" s="63">
        <f t="shared" si="16"/>
        <v>83.333333333333329</v>
      </c>
      <c r="K33" s="63">
        <f t="shared" si="16"/>
        <v>83.333333333333329</v>
      </c>
      <c r="L33" s="63">
        <f t="shared" si="16"/>
        <v>83.333333333333329</v>
      </c>
      <c r="M33" s="63">
        <f t="shared" si="16"/>
        <v>83.333333333333329</v>
      </c>
      <c r="N33" s="63">
        <f t="shared" si="16"/>
        <v>83.333333333333329</v>
      </c>
      <c r="O33" s="63">
        <f t="shared" si="16"/>
        <v>83.333333333333329</v>
      </c>
      <c r="P33" s="69">
        <f t="shared" si="10"/>
        <v>1000.0000000000001</v>
      </c>
    </row>
    <row r="34" spans="1:16" x14ac:dyDescent="0.3">
      <c r="A34" s="3" t="s">
        <v>4</v>
      </c>
      <c r="B34" s="48">
        <v>1000</v>
      </c>
      <c r="C34" s="55">
        <v>0.2</v>
      </c>
      <c r="D34" s="63">
        <f>+B34/12</f>
        <v>83.333333333333329</v>
      </c>
      <c r="E34" s="63">
        <f t="shared" ref="E34:O34" si="17">+D34</f>
        <v>83.333333333333329</v>
      </c>
      <c r="F34" s="63">
        <f t="shared" si="17"/>
        <v>83.333333333333329</v>
      </c>
      <c r="G34" s="63">
        <f t="shared" si="17"/>
        <v>83.333333333333329</v>
      </c>
      <c r="H34" s="63">
        <f t="shared" si="17"/>
        <v>83.333333333333329</v>
      </c>
      <c r="I34" s="63">
        <f t="shared" si="17"/>
        <v>83.333333333333329</v>
      </c>
      <c r="J34" s="63">
        <f t="shared" si="17"/>
        <v>83.333333333333329</v>
      </c>
      <c r="K34" s="63">
        <f t="shared" si="17"/>
        <v>83.333333333333329</v>
      </c>
      <c r="L34" s="63">
        <f t="shared" si="17"/>
        <v>83.333333333333329</v>
      </c>
      <c r="M34" s="63">
        <f t="shared" si="17"/>
        <v>83.333333333333329</v>
      </c>
      <c r="N34" s="63">
        <f t="shared" si="17"/>
        <v>83.333333333333329</v>
      </c>
      <c r="O34" s="63">
        <f t="shared" si="17"/>
        <v>83.333333333333329</v>
      </c>
      <c r="P34" s="69">
        <f t="shared" si="10"/>
        <v>1000.0000000000001</v>
      </c>
    </row>
    <row r="35" spans="1:16" x14ac:dyDescent="0.3">
      <c r="A35" s="3" t="s">
        <v>5</v>
      </c>
      <c r="B35" s="48">
        <v>1000</v>
      </c>
      <c r="C35" s="38"/>
      <c r="D35" s="63">
        <f t="shared" ref="D35:D42" si="18">+B35/12</f>
        <v>83.333333333333329</v>
      </c>
      <c r="E35" s="63">
        <f t="shared" ref="E35:O35" si="19">+D35</f>
        <v>83.333333333333329</v>
      </c>
      <c r="F35" s="63">
        <f t="shared" si="19"/>
        <v>83.333333333333329</v>
      </c>
      <c r="G35" s="63">
        <f t="shared" si="19"/>
        <v>83.333333333333329</v>
      </c>
      <c r="H35" s="63">
        <f t="shared" si="19"/>
        <v>83.333333333333329</v>
      </c>
      <c r="I35" s="63">
        <f t="shared" si="19"/>
        <v>83.333333333333329</v>
      </c>
      <c r="J35" s="63">
        <f t="shared" si="19"/>
        <v>83.333333333333329</v>
      </c>
      <c r="K35" s="63">
        <f t="shared" si="19"/>
        <v>83.333333333333329</v>
      </c>
      <c r="L35" s="63">
        <f t="shared" si="19"/>
        <v>83.333333333333329</v>
      </c>
      <c r="M35" s="63">
        <f t="shared" si="19"/>
        <v>83.333333333333329</v>
      </c>
      <c r="N35" s="63">
        <f t="shared" si="19"/>
        <v>83.333333333333329</v>
      </c>
      <c r="O35" s="63">
        <f t="shared" si="19"/>
        <v>83.333333333333329</v>
      </c>
      <c r="P35" s="69">
        <f t="shared" si="10"/>
        <v>1000.0000000000001</v>
      </c>
    </row>
    <row r="36" spans="1:16" x14ac:dyDescent="0.3">
      <c r="A36" s="3" t="s">
        <v>6</v>
      </c>
      <c r="B36" s="48">
        <v>1000</v>
      </c>
      <c r="C36" s="55">
        <v>0.2</v>
      </c>
      <c r="D36" s="63">
        <f t="shared" si="18"/>
        <v>83.333333333333329</v>
      </c>
      <c r="E36" s="63">
        <f t="shared" ref="E36:O36" si="20">+D36</f>
        <v>83.333333333333329</v>
      </c>
      <c r="F36" s="63">
        <f t="shared" si="20"/>
        <v>83.333333333333329</v>
      </c>
      <c r="G36" s="63">
        <f t="shared" si="20"/>
        <v>83.333333333333329</v>
      </c>
      <c r="H36" s="63">
        <f t="shared" si="20"/>
        <v>83.333333333333329</v>
      </c>
      <c r="I36" s="63">
        <f t="shared" si="20"/>
        <v>83.333333333333329</v>
      </c>
      <c r="J36" s="63">
        <f t="shared" si="20"/>
        <v>83.333333333333329</v>
      </c>
      <c r="K36" s="63">
        <f t="shared" si="20"/>
        <v>83.333333333333329</v>
      </c>
      <c r="L36" s="63">
        <f t="shared" si="20"/>
        <v>83.333333333333329</v>
      </c>
      <c r="M36" s="63">
        <f t="shared" si="20"/>
        <v>83.333333333333329</v>
      </c>
      <c r="N36" s="63">
        <f t="shared" si="20"/>
        <v>83.333333333333329</v>
      </c>
      <c r="O36" s="63">
        <f t="shared" si="20"/>
        <v>83.333333333333329</v>
      </c>
      <c r="P36" s="69">
        <f t="shared" si="10"/>
        <v>1000.0000000000001</v>
      </c>
    </row>
    <row r="37" spans="1:16" x14ac:dyDescent="0.3">
      <c r="A37" s="3" t="s">
        <v>11</v>
      </c>
      <c r="B37" s="48">
        <v>1000</v>
      </c>
      <c r="C37" s="55">
        <v>0.2</v>
      </c>
      <c r="D37" s="63">
        <f t="shared" si="18"/>
        <v>83.333333333333329</v>
      </c>
      <c r="E37" s="63">
        <f t="shared" ref="E37:O37" si="21">+D37</f>
        <v>83.333333333333329</v>
      </c>
      <c r="F37" s="63">
        <f t="shared" si="21"/>
        <v>83.333333333333329</v>
      </c>
      <c r="G37" s="63">
        <f t="shared" si="21"/>
        <v>83.333333333333329</v>
      </c>
      <c r="H37" s="63">
        <f t="shared" si="21"/>
        <v>83.333333333333329</v>
      </c>
      <c r="I37" s="63">
        <f t="shared" si="21"/>
        <v>83.333333333333329</v>
      </c>
      <c r="J37" s="63">
        <f t="shared" si="21"/>
        <v>83.333333333333329</v>
      </c>
      <c r="K37" s="63">
        <f t="shared" si="21"/>
        <v>83.333333333333329</v>
      </c>
      <c r="L37" s="63">
        <f t="shared" si="21"/>
        <v>83.333333333333329</v>
      </c>
      <c r="M37" s="63">
        <f t="shared" si="21"/>
        <v>83.333333333333329</v>
      </c>
      <c r="N37" s="63">
        <f t="shared" si="21"/>
        <v>83.333333333333329</v>
      </c>
      <c r="O37" s="63">
        <f t="shared" si="21"/>
        <v>83.333333333333329</v>
      </c>
      <c r="P37" s="69">
        <f t="shared" si="10"/>
        <v>1000.0000000000001</v>
      </c>
    </row>
    <row r="38" spans="1:16" x14ac:dyDescent="0.3">
      <c r="A38" s="3" t="s">
        <v>7</v>
      </c>
      <c r="B38" s="48">
        <v>1000</v>
      </c>
      <c r="C38" s="55">
        <v>0.2</v>
      </c>
      <c r="D38" s="63">
        <f t="shared" si="18"/>
        <v>83.333333333333329</v>
      </c>
      <c r="E38" s="63">
        <f t="shared" ref="E38:O38" si="22">+D38</f>
        <v>83.333333333333329</v>
      </c>
      <c r="F38" s="63">
        <f t="shared" si="22"/>
        <v>83.333333333333329</v>
      </c>
      <c r="G38" s="63">
        <f t="shared" si="22"/>
        <v>83.333333333333329</v>
      </c>
      <c r="H38" s="63">
        <f t="shared" si="22"/>
        <v>83.333333333333329</v>
      </c>
      <c r="I38" s="63">
        <f t="shared" si="22"/>
        <v>83.333333333333329</v>
      </c>
      <c r="J38" s="63">
        <f t="shared" si="22"/>
        <v>83.333333333333329</v>
      </c>
      <c r="K38" s="63">
        <f t="shared" si="22"/>
        <v>83.333333333333329</v>
      </c>
      <c r="L38" s="63">
        <f t="shared" si="22"/>
        <v>83.333333333333329</v>
      </c>
      <c r="M38" s="63">
        <f t="shared" si="22"/>
        <v>83.333333333333329</v>
      </c>
      <c r="N38" s="63">
        <f t="shared" si="22"/>
        <v>83.333333333333329</v>
      </c>
      <c r="O38" s="63">
        <f t="shared" si="22"/>
        <v>83.333333333333329</v>
      </c>
      <c r="P38" s="69">
        <f t="shared" si="10"/>
        <v>1000.0000000000001</v>
      </c>
    </row>
    <row r="39" spans="1:16" x14ac:dyDescent="0.3">
      <c r="A39" s="3" t="s">
        <v>12</v>
      </c>
      <c r="B39" s="48">
        <v>1000</v>
      </c>
      <c r="C39" s="38"/>
      <c r="D39" s="63">
        <f t="shared" si="18"/>
        <v>83.333333333333329</v>
      </c>
      <c r="E39" s="63">
        <f t="shared" ref="E39:O39" si="23">+D39</f>
        <v>83.333333333333329</v>
      </c>
      <c r="F39" s="63">
        <f t="shared" si="23"/>
        <v>83.333333333333329</v>
      </c>
      <c r="G39" s="63">
        <f t="shared" si="23"/>
        <v>83.333333333333329</v>
      </c>
      <c r="H39" s="63">
        <f t="shared" si="23"/>
        <v>83.333333333333329</v>
      </c>
      <c r="I39" s="63">
        <f t="shared" si="23"/>
        <v>83.333333333333329</v>
      </c>
      <c r="J39" s="63">
        <f t="shared" si="23"/>
        <v>83.333333333333329</v>
      </c>
      <c r="K39" s="63">
        <f t="shared" si="23"/>
        <v>83.333333333333329</v>
      </c>
      <c r="L39" s="63">
        <f t="shared" si="23"/>
        <v>83.333333333333329</v>
      </c>
      <c r="M39" s="63">
        <f t="shared" si="23"/>
        <v>83.333333333333329</v>
      </c>
      <c r="N39" s="63">
        <f t="shared" si="23"/>
        <v>83.333333333333329</v>
      </c>
      <c r="O39" s="63">
        <f t="shared" si="23"/>
        <v>83.333333333333329</v>
      </c>
      <c r="P39" s="69">
        <f t="shared" si="10"/>
        <v>1000.0000000000001</v>
      </c>
    </row>
    <row r="40" spans="1:16" x14ac:dyDescent="0.3">
      <c r="A40" s="3" t="s">
        <v>13</v>
      </c>
      <c r="B40" s="48">
        <v>1000</v>
      </c>
      <c r="C40" s="55">
        <v>0.2</v>
      </c>
      <c r="D40" s="63">
        <f t="shared" si="18"/>
        <v>83.333333333333329</v>
      </c>
      <c r="E40" s="63">
        <f t="shared" ref="E40:O40" si="24">+D40</f>
        <v>83.333333333333329</v>
      </c>
      <c r="F40" s="63">
        <f t="shared" si="24"/>
        <v>83.333333333333329</v>
      </c>
      <c r="G40" s="63">
        <f t="shared" si="24"/>
        <v>83.333333333333329</v>
      </c>
      <c r="H40" s="63">
        <f t="shared" si="24"/>
        <v>83.333333333333329</v>
      </c>
      <c r="I40" s="63">
        <f t="shared" si="24"/>
        <v>83.333333333333329</v>
      </c>
      <c r="J40" s="63">
        <f t="shared" si="24"/>
        <v>83.333333333333329</v>
      </c>
      <c r="K40" s="63">
        <f t="shared" si="24"/>
        <v>83.333333333333329</v>
      </c>
      <c r="L40" s="63">
        <f t="shared" si="24"/>
        <v>83.333333333333329</v>
      </c>
      <c r="M40" s="63">
        <f t="shared" si="24"/>
        <v>83.333333333333329</v>
      </c>
      <c r="N40" s="63">
        <f t="shared" si="24"/>
        <v>83.333333333333329</v>
      </c>
      <c r="O40" s="63">
        <f t="shared" si="24"/>
        <v>83.333333333333329</v>
      </c>
      <c r="P40" s="69">
        <f t="shared" si="10"/>
        <v>1000.0000000000001</v>
      </c>
    </row>
    <row r="41" spans="1:16" x14ac:dyDescent="0.3">
      <c r="A41" s="3" t="s">
        <v>8</v>
      </c>
      <c r="B41" s="48">
        <v>1000</v>
      </c>
      <c r="C41" s="38"/>
      <c r="D41" s="63">
        <f t="shared" si="18"/>
        <v>83.333333333333329</v>
      </c>
      <c r="E41" s="63">
        <f t="shared" ref="E41:O42" si="25">+D41</f>
        <v>83.333333333333329</v>
      </c>
      <c r="F41" s="63">
        <f t="shared" si="25"/>
        <v>83.333333333333329</v>
      </c>
      <c r="G41" s="63">
        <f t="shared" si="25"/>
        <v>83.333333333333329</v>
      </c>
      <c r="H41" s="63">
        <f t="shared" si="25"/>
        <v>83.333333333333329</v>
      </c>
      <c r="I41" s="63">
        <f t="shared" si="25"/>
        <v>83.333333333333329</v>
      </c>
      <c r="J41" s="63">
        <f t="shared" si="25"/>
        <v>83.333333333333329</v>
      </c>
      <c r="K41" s="63">
        <f t="shared" si="25"/>
        <v>83.333333333333329</v>
      </c>
      <c r="L41" s="63">
        <f t="shared" si="25"/>
        <v>83.333333333333329</v>
      </c>
      <c r="M41" s="63">
        <f t="shared" si="25"/>
        <v>83.333333333333329</v>
      </c>
      <c r="N41" s="63">
        <f t="shared" si="25"/>
        <v>83.333333333333329</v>
      </c>
      <c r="O41" s="63">
        <f t="shared" si="25"/>
        <v>83.333333333333329</v>
      </c>
      <c r="P41" s="69">
        <f t="shared" si="10"/>
        <v>1000.0000000000001</v>
      </c>
    </row>
    <row r="42" spans="1:16" x14ac:dyDescent="0.3">
      <c r="A42" s="3" t="s">
        <v>46</v>
      </c>
      <c r="B42" s="48">
        <v>1000</v>
      </c>
      <c r="C42" s="38"/>
      <c r="D42" s="63">
        <f t="shared" si="18"/>
        <v>83.333333333333329</v>
      </c>
      <c r="E42" s="63">
        <f t="shared" si="25"/>
        <v>83.333333333333329</v>
      </c>
      <c r="F42" s="63">
        <f t="shared" si="25"/>
        <v>83.333333333333329</v>
      </c>
      <c r="G42" s="63">
        <f t="shared" si="25"/>
        <v>83.333333333333329</v>
      </c>
      <c r="H42" s="63">
        <f t="shared" si="25"/>
        <v>83.333333333333329</v>
      </c>
      <c r="I42" s="63">
        <f t="shared" si="25"/>
        <v>83.333333333333329</v>
      </c>
      <c r="J42" s="63">
        <f t="shared" si="25"/>
        <v>83.333333333333329</v>
      </c>
      <c r="K42" s="63">
        <f t="shared" si="25"/>
        <v>83.333333333333329</v>
      </c>
      <c r="L42" s="63">
        <f t="shared" si="25"/>
        <v>83.333333333333329</v>
      </c>
      <c r="M42" s="63">
        <f t="shared" si="25"/>
        <v>83.333333333333329</v>
      </c>
      <c r="N42" s="63">
        <f t="shared" si="25"/>
        <v>83.333333333333329</v>
      </c>
      <c r="O42" s="63">
        <f t="shared" si="25"/>
        <v>83.333333333333329</v>
      </c>
      <c r="P42" s="69">
        <f t="shared" ref="P42" si="26">SUM(D42:O42)</f>
        <v>1000.0000000000001</v>
      </c>
    </row>
    <row r="43" spans="1:16" x14ac:dyDescent="0.3">
      <c r="A43" s="3" t="s">
        <v>48</v>
      </c>
      <c r="B43" s="38"/>
      <c r="C43" s="38"/>
      <c r="D43" s="48">
        <v>8000</v>
      </c>
      <c r="E43" s="63">
        <f t="shared" ref="E43:O43" si="27">+D43</f>
        <v>8000</v>
      </c>
      <c r="F43" s="63">
        <f t="shared" si="27"/>
        <v>8000</v>
      </c>
      <c r="G43" s="63">
        <f t="shared" si="27"/>
        <v>8000</v>
      </c>
      <c r="H43" s="63">
        <f t="shared" si="27"/>
        <v>8000</v>
      </c>
      <c r="I43" s="63">
        <f t="shared" si="27"/>
        <v>8000</v>
      </c>
      <c r="J43" s="63">
        <f t="shared" si="27"/>
        <v>8000</v>
      </c>
      <c r="K43" s="63">
        <f t="shared" si="27"/>
        <v>8000</v>
      </c>
      <c r="L43" s="63">
        <f t="shared" si="27"/>
        <v>8000</v>
      </c>
      <c r="M43" s="63">
        <f t="shared" si="27"/>
        <v>8000</v>
      </c>
      <c r="N43" s="63">
        <f t="shared" si="27"/>
        <v>8000</v>
      </c>
      <c r="O43" s="63">
        <f t="shared" si="27"/>
        <v>8000</v>
      </c>
      <c r="P43" s="69">
        <f t="shared" si="10"/>
        <v>96000</v>
      </c>
    </row>
    <row r="44" spans="1:16" x14ac:dyDescent="0.3">
      <c r="A44" s="3" t="s">
        <v>21</v>
      </c>
      <c r="B44" s="38"/>
      <c r="C44" s="38"/>
      <c r="D44" s="48">
        <v>1000</v>
      </c>
      <c r="E44" s="63">
        <f t="shared" ref="E44:O44" si="28">+D44</f>
        <v>1000</v>
      </c>
      <c r="F44" s="63">
        <f t="shared" si="28"/>
        <v>1000</v>
      </c>
      <c r="G44" s="63">
        <f t="shared" si="28"/>
        <v>1000</v>
      </c>
      <c r="H44" s="63">
        <f t="shared" si="28"/>
        <v>1000</v>
      </c>
      <c r="I44" s="63">
        <f t="shared" si="28"/>
        <v>1000</v>
      </c>
      <c r="J44" s="63">
        <f t="shared" si="28"/>
        <v>1000</v>
      </c>
      <c r="K44" s="63">
        <f t="shared" si="28"/>
        <v>1000</v>
      </c>
      <c r="L44" s="63">
        <f t="shared" si="28"/>
        <v>1000</v>
      </c>
      <c r="M44" s="63">
        <f t="shared" si="28"/>
        <v>1000</v>
      </c>
      <c r="N44" s="63">
        <f t="shared" si="28"/>
        <v>1000</v>
      </c>
      <c r="O44" s="63">
        <f t="shared" si="28"/>
        <v>1000</v>
      </c>
      <c r="P44" s="69">
        <f t="shared" si="10"/>
        <v>12000</v>
      </c>
    </row>
    <row r="45" spans="1:16" x14ac:dyDescent="0.3">
      <c r="A45" s="3" t="s">
        <v>26</v>
      </c>
      <c r="B45" s="38"/>
      <c r="C45" s="38"/>
      <c r="D45" s="48">
        <v>1000</v>
      </c>
      <c r="E45" s="63">
        <f t="shared" ref="E45:O45" si="29">+D45</f>
        <v>1000</v>
      </c>
      <c r="F45" s="63">
        <f t="shared" si="29"/>
        <v>1000</v>
      </c>
      <c r="G45" s="63">
        <f t="shared" si="29"/>
        <v>1000</v>
      </c>
      <c r="H45" s="63">
        <f t="shared" si="29"/>
        <v>1000</v>
      </c>
      <c r="I45" s="63">
        <f t="shared" si="29"/>
        <v>1000</v>
      </c>
      <c r="J45" s="63">
        <f t="shared" si="29"/>
        <v>1000</v>
      </c>
      <c r="K45" s="63">
        <f t="shared" si="29"/>
        <v>1000</v>
      </c>
      <c r="L45" s="63">
        <f t="shared" si="29"/>
        <v>1000</v>
      </c>
      <c r="M45" s="63">
        <f t="shared" si="29"/>
        <v>1000</v>
      </c>
      <c r="N45" s="63">
        <f t="shared" si="29"/>
        <v>1000</v>
      </c>
      <c r="O45" s="63">
        <f t="shared" si="29"/>
        <v>1000</v>
      </c>
      <c r="P45" s="69">
        <f t="shared" si="10"/>
        <v>12000</v>
      </c>
    </row>
    <row r="46" spans="1:16" ht="7.9" customHeight="1" x14ac:dyDescent="0.3">
      <c r="A46" s="3"/>
      <c r="B46" s="38"/>
      <c r="C46" s="38"/>
      <c r="D46" s="64"/>
      <c r="E46" s="64"/>
      <c r="F46" s="64"/>
      <c r="G46" s="64"/>
      <c r="H46" s="64"/>
      <c r="I46" s="64"/>
      <c r="J46" s="64"/>
      <c r="K46" s="64"/>
      <c r="L46" s="65"/>
      <c r="M46" s="64"/>
      <c r="N46" s="64"/>
      <c r="O46" s="64"/>
      <c r="P46" s="69"/>
    </row>
    <row r="47" spans="1:16" x14ac:dyDescent="0.3">
      <c r="A47" s="3" t="s">
        <v>31</v>
      </c>
      <c r="B47" s="38"/>
      <c r="C47" s="38"/>
      <c r="D47" s="94">
        <v>0.5</v>
      </c>
      <c r="E47" s="94">
        <v>0.5</v>
      </c>
      <c r="F47" s="94">
        <v>0</v>
      </c>
      <c r="G47" s="94">
        <v>0</v>
      </c>
      <c r="H47" s="94">
        <v>0</v>
      </c>
      <c r="I47" s="94">
        <v>0</v>
      </c>
      <c r="J47" s="94">
        <v>0</v>
      </c>
      <c r="K47" s="94">
        <v>0</v>
      </c>
      <c r="L47" s="94">
        <v>0</v>
      </c>
      <c r="M47" s="94">
        <v>0</v>
      </c>
      <c r="N47" s="94">
        <v>0</v>
      </c>
      <c r="O47" s="103"/>
      <c r="P47" s="69"/>
    </row>
    <row r="48" spans="1:16" x14ac:dyDescent="0.3">
      <c r="A48" s="3" t="s">
        <v>32</v>
      </c>
      <c r="B48" s="38"/>
      <c r="C48" s="38"/>
      <c r="D48" s="48">
        <v>30000</v>
      </c>
      <c r="E48" s="63">
        <f>+D48</f>
        <v>30000</v>
      </c>
      <c r="F48" s="63">
        <f t="shared" ref="F48:O48" si="30">+E48</f>
        <v>30000</v>
      </c>
      <c r="G48" s="63">
        <f t="shared" si="30"/>
        <v>30000</v>
      </c>
      <c r="H48" s="63">
        <f t="shared" si="30"/>
        <v>30000</v>
      </c>
      <c r="I48" s="63">
        <f t="shared" si="30"/>
        <v>30000</v>
      </c>
      <c r="J48" s="63">
        <f t="shared" si="30"/>
        <v>30000</v>
      </c>
      <c r="K48" s="63">
        <f t="shared" si="30"/>
        <v>30000</v>
      </c>
      <c r="L48" s="63">
        <f t="shared" si="30"/>
        <v>30000</v>
      </c>
      <c r="M48" s="63">
        <f t="shared" si="30"/>
        <v>30000</v>
      </c>
      <c r="N48" s="63">
        <f t="shared" si="30"/>
        <v>30000</v>
      </c>
      <c r="O48" s="63">
        <f t="shared" si="30"/>
        <v>30000</v>
      </c>
      <c r="P48" s="69">
        <f t="shared" si="10"/>
        <v>360000</v>
      </c>
    </row>
    <row r="49" spans="1:16" ht="6.6" customHeight="1" x14ac:dyDescent="0.3">
      <c r="A49" s="5"/>
      <c r="B49" s="38"/>
      <c r="C49" s="39"/>
      <c r="D49" s="12"/>
      <c r="E49" s="12"/>
      <c r="F49" s="12"/>
      <c r="G49" s="12"/>
      <c r="H49" s="12"/>
      <c r="I49" s="12"/>
      <c r="J49" s="12"/>
      <c r="K49" s="12"/>
      <c r="L49" s="14"/>
      <c r="M49" s="12"/>
      <c r="N49" s="12"/>
      <c r="O49" s="12"/>
      <c r="P49" s="69"/>
    </row>
    <row r="50" spans="1:16" x14ac:dyDescent="0.3">
      <c r="A50" s="5" t="s">
        <v>34</v>
      </c>
      <c r="B50" s="38"/>
      <c r="C50" s="39"/>
      <c r="D50" s="46">
        <v>0.4</v>
      </c>
      <c r="E50" s="96">
        <v>0.05</v>
      </c>
      <c r="F50" s="96">
        <v>0.05</v>
      </c>
      <c r="G50" s="46">
        <v>0.4</v>
      </c>
      <c r="H50" s="46">
        <f>+G50</f>
        <v>0.4</v>
      </c>
      <c r="I50" s="46">
        <f>+G50</f>
        <v>0.4</v>
      </c>
      <c r="J50" s="46">
        <f t="shared" ref="J50:O50" si="31">+H50</f>
        <v>0.4</v>
      </c>
      <c r="K50" s="46">
        <f t="shared" si="31"/>
        <v>0.4</v>
      </c>
      <c r="L50" s="46">
        <f t="shared" si="31"/>
        <v>0.4</v>
      </c>
      <c r="M50" s="46">
        <f t="shared" si="31"/>
        <v>0.4</v>
      </c>
      <c r="N50" s="46">
        <f t="shared" si="31"/>
        <v>0.4</v>
      </c>
      <c r="O50" s="46">
        <f t="shared" si="31"/>
        <v>0.4</v>
      </c>
      <c r="P50" s="69"/>
    </row>
    <row r="51" spans="1:16" x14ac:dyDescent="0.3">
      <c r="A51" s="5" t="s">
        <v>33</v>
      </c>
      <c r="B51" s="38"/>
      <c r="C51" s="39"/>
      <c r="D51" s="62">
        <f>+D48*D50</f>
        <v>12000</v>
      </c>
      <c r="E51" s="62">
        <f>+E48*E50</f>
        <v>1500</v>
      </c>
      <c r="F51" s="62">
        <f t="shared" ref="F51:O51" si="32">+F48*F50</f>
        <v>1500</v>
      </c>
      <c r="G51" s="62">
        <f t="shared" si="32"/>
        <v>12000</v>
      </c>
      <c r="H51" s="62">
        <f t="shared" si="32"/>
        <v>12000</v>
      </c>
      <c r="I51" s="62">
        <f t="shared" si="32"/>
        <v>12000</v>
      </c>
      <c r="J51" s="62">
        <f t="shared" si="32"/>
        <v>12000</v>
      </c>
      <c r="K51" s="62">
        <f t="shared" si="32"/>
        <v>12000</v>
      </c>
      <c r="L51" s="62">
        <f t="shared" si="32"/>
        <v>12000</v>
      </c>
      <c r="M51" s="62">
        <f t="shared" si="32"/>
        <v>12000</v>
      </c>
      <c r="N51" s="62">
        <f t="shared" si="32"/>
        <v>12000</v>
      </c>
      <c r="O51" s="62">
        <f t="shared" si="32"/>
        <v>12000</v>
      </c>
      <c r="P51" s="69">
        <f t="shared" si="10"/>
        <v>123000</v>
      </c>
    </row>
    <row r="52" spans="1:16" x14ac:dyDescent="0.3">
      <c r="A52" s="2" t="s">
        <v>15</v>
      </c>
      <c r="B52" s="88"/>
      <c r="C52" s="37"/>
      <c r="D52" s="63">
        <f>+B52/12</f>
        <v>0</v>
      </c>
      <c r="E52" s="63">
        <f>+D52</f>
        <v>0</v>
      </c>
      <c r="F52" s="63">
        <f t="shared" ref="F52:O52" si="33">+E52</f>
        <v>0</v>
      </c>
      <c r="G52" s="63">
        <f t="shared" si="33"/>
        <v>0</v>
      </c>
      <c r="H52" s="63">
        <f t="shared" si="33"/>
        <v>0</v>
      </c>
      <c r="I52" s="63">
        <f t="shared" si="33"/>
        <v>0</v>
      </c>
      <c r="J52" s="63">
        <f t="shared" si="33"/>
        <v>0</v>
      </c>
      <c r="K52" s="63">
        <f t="shared" si="33"/>
        <v>0</v>
      </c>
      <c r="L52" s="63">
        <f t="shared" si="33"/>
        <v>0</v>
      </c>
      <c r="M52" s="63">
        <f t="shared" si="33"/>
        <v>0</v>
      </c>
      <c r="N52" s="63">
        <f t="shared" si="33"/>
        <v>0</v>
      </c>
      <c r="O52" s="63">
        <f t="shared" si="33"/>
        <v>0</v>
      </c>
      <c r="P52" s="69">
        <f t="shared" ref="P52" si="34">SUM(D52:O52)</f>
        <v>0</v>
      </c>
    </row>
    <row r="53" spans="1:16" ht="19.5" thickBot="1" x14ac:dyDescent="0.35">
      <c r="A53" s="5" t="s">
        <v>22</v>
      </c>
      <c r="B53" s="39"/>
      <c r="C53" s="39"/>
      <c r="D53" s="67"/>
      <c r="E53" s="83">
        <f>+D71</f>
        <v>9066.6666666666606</v>
      </c>
      <c r="F53" s="83">
        <f t="shared" ref="F53:O53" si="35">+E71</f>
        <v>15899.999999999995</v>
      </c>
      <c r="G53" s="83">
        <f t="shared" si="35"/>
        <v>15899.999999999995</v>
      </c>
      <c r="H53" s="83">
        <f t="shared" si="35"/>
        <v>15399.999999999995</v>
      </c>
      <c r="I53" s="83">
        <f t="shared" si="35"/>
        <v>15066.666666666661</v>
      </c>
      <c r="J53" s="83">
        <f t="shared" si="35"/>
        <v>14816.666666666661</v>
      </c>
      <c r="K53" s="83">
        <f t="shared" si="35"/>
        <v>14566.666666666661</v>
      </c>
      <c r="L53" s="83">
        <f t="shared" si="35"/>
        <v>14566.666666666661</v>
      </c>
      <c r="M53" s="83">
        <f t="shared" si="35"/>
        <v>14566.666666666661</v>
      </c>
      <c r="N53" s="83">
        <f t="shared" si="35"/>
        <v>14399.999999999995</v>
      </c>
      <c r="O53" s="83">
        <f t="shared" si="35"/>
        <v>14399.999999999995</v>
      </c>
      <c r="P53" s="73">
        <f t="shared" ref="P53" si="36">SUM(D53:O53)</f>
        <v>158649.99999999991</v>
      </c>
    </row>
    <row r="54" spans="1:16" ht="27" thickBot="1" x14ac:dyDescent="0.45">
      <c r="A54" s="31" t="s">
        <v>57</v>
      </c>
      <c r="B54" s="42"/>
      <c r="C54" s="42"/>
      <c r="D54" s="90">
        <f t="shared" ref="D54:P54" si="37">SUM(D51:D53)+D48+SUM(D26:D45)</f>
        <v>65333.333333333343</v>
      </c>
      <c r="E54" s="90">
        <f t="shared" si="37"/>
        <v>54733.333333333328</v>
      </c>
      <c r="F54" s="90">
        <f t="shared" si="37"/>
        <v>61566.666666666657</v>
      </c>
      <c r="G54" s="90">
        <f t="shared" si="37"/>
        <v>74566.666666666657</v>
      </c>
      <c r="H54" s="90">
        <f t="shared" si="37"/>
        <v>75733.333333333314</v>
      </c>
      <c r="I54" s="90">
        <f t="shared" si="37"/>
        <v>76650</v>
      </c>
      <c r="J54" s="90">
        <f t="shared" si="37"/>
        <v>77650</v>
      </c>
      <c r="K54" s="90">
        <f t="shared" si="37"/>
        <v>77400</v>
      </c>
      <c r="L54" s="90">
        <f t="shared" si="37"/>
        <v>77400</v>
      </c>
      <c r="M54" s="90">
        <f t="shared" si="37"/>
        <v>78233.333333333328</v>
      </c>
      <c r="N54" s="90">
        <f t="shared" si="37"/>
        <v>78066.666666666657</v>
      </c>
      <c r="O54" s="90">
        <f t="shared" si="37"/>
        <v>78066.666666666657</v>
      </c>
      <c r="P54" s="90">
        <f t="shared" si="37"/>
        <v>875399.99999999988</v>
      </c>
    </row>
    <row r="55" spans="1:16" ht="11.1" customHeight="1" x14ac:dyDescent="0.3">
      <c r="A55" s="6"/>
      <c r="B55" s="43"/>
      <c r="C55" s="43"/>
      <c r="D55" s="9"/>
      <c r="E55" s="9"/>
      <c r="F55" s="9"/>
      <c r="G55" s="9"/>
      <c r="H55" s="9"/>
      <c r="I55" s="9"/>
      <c r="J55" s="9"/>
      <c r="K55" s="9"/>
      <c r="L55" s="15"/>
      <c r="M55" s="9"/>
      <c r="N55" s="9"/>
      <c r="O55" s="9"/>
    </row>
    <row r="56" spans="1:16" ht="19.5" thickBot="1" x14ac:dyDescent="0.35">
      <c r="A56" s="2" t="s">
        <v>24</v>
      </c>
      <c r="B56" s="37"/>
      <c r="C56" s="37"/>
      <c r="D56" s="86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73">
        <f>SUM(D56:O56)</f>
        <v>0</v>
      </c>
    </row>
    <row r="57" spans="1:16" ht="21.75" thickBot="1" x14ac:dyDescent="0.4">
      <c r="A57" s="3" t="s">
        <v>65</v>
      </c>
      <c r="B57" s="38"/>
      <c r="C57" s="84"/>
      <c r="D57" s="111">
        <v>180000</v>
      </c>
      <c r="E57" s="85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73">
        <f>SUM(D57:O57)</f>
        <v>180000</v>
      </c>
    </row>
    <row r="58" spans="1:16" s="16" customFormat="1" ht="26.1" customHeight="1" thickBot="1" x14ac:dyDescent="0.45">
      <c r="A58" s="30" t="s">
        <v>61</v>
      </c>
      <c r="B58" s="40"/>
      <c r="C58" s="40"/>
      <c r="D58" s="90">
        <f t="shared" ref="D58:O58" si="38">+D56+D57</f>
        <v>180000</v>
      </c>
      <c r="E58" s="90">
        <f t="shared" si="38"/>
        <v>0</v>
      </c>
      <c r="F58" s="90">
        <f t="shared" si="38"/>
        <v>0</v>
      </c>
      <c r="G58" s="90">
        <f t="shared" si="38"/>
        <v>0</v>
      </c>
      <c r="H58" s="90">
        <f t="shared" si="38"/>
        <v>0</v>
      </c>
      <c r="I58" s="90">
        <f t="shared" si="38"/>
        <v>0</v>
      </c>
      <c r="J58" s="90">
        <f t="shared" si="38"/>
        <v>0</v>
      </c>
      <c r="K58" s="90">
        <f t="shared" si="38"/>
        <v>0</v>
      </c>
      <c r="L58" s="90">
        <f t="shared" si="38"/>
        <v>0</v>
      </c>
      <c r="M58" s="90">
        <f t="shared" si="38"/>
        <v>0</v>
      </c>
      <c r="N58" s="90">
        <f t="shared" si="38"/>
        <v>0</v>
      </c>
      <c r="O58" s="90">
        <f t="shared" si="38"/>
        <v>0</v>
      </c>
      <c r="P58" s="90">
        <f>+SUM(P48:P57)</f>
        <v>1697049.9999999998</v>
      </c>
    </row>
    <row r="59" spans="1:16" x14ac:dyDescent="0.3">
      <c r="A59" s="2" t="s">
        <v>9</v>
      </c>
      <c r="B59" s="37"/>
      <c r="C59" s="37"/>
      <c r="D59" s="48"/>
      <c r="E59" s="63">
        <f>+D59</f>
        <v>0</v>
      </c>
      <c r="F59" s="63">
        <f>+E59</f>
        <v>0</v>
      </c>
      <c r="G59" s="63">
        <f t="shared" ref="G59:O61" si="39">+F59</f>
        <v>0</v>
      </c>
      <c r="H59" s="63">
        <f t="shared" si="39"/>
        <v>0</v>
      </c>
      <c r="I59" s="63">
        <f t="shared" si="39"/>
        <v>0</v>
      </c>
      <c r="J59" s="63">
        <f t="shared" si="39"/>
        <v>0</v>
      </c>
      <c r="K59" s="63">
        <f t="shared" si="39"/>
        <v>0</v>
      </c>
      <c r="L59" s="63">
        <f t="shared" si="39"/>
        <v>0</v>
      </c>
      <c r="M59" s="63">
        <f t="shared" si="39"/>
        <v>0</v>
      </c>
      <c r="N59" s="63">
        <f t="shared" si="39"/>
        <v>0</v>
      </c>
      <c r="O59" s="63">
        <f t="shared" si="39"/>
        <v>0</v>
      </c>
      <c r="P59" s="69">
        <f>SUM(D59:O59)</f>
        <v>0</v>
      </c>
    </row>
    <row r="60" spans="1:16" x14ac:dyDescent="0.3">
      <c r="A60" s="2" t="s">
        <v>62</v>
      </c>
      <c r="B60" s="37"/>
      <c r="C60" s="37"/>
      <c r="D60" s="48">
        <v>10000</v>
      </c>
      <c r="E60" s="48"/>
      <c r="F60" s="48"/>
      <c r="G60" s="48">
        <v>10000</v>
      </c>
      <c r="H60" s="48">
        <v>10000</v>
      </c>
      <c r="I60" s="48">
        <v>5000</v>
      </c>
      <c r="J60" s="48">
        <v>1000</v>
      </c>
      <c r="K60" s="48">
        <v>1000</v>
      </c>
      <c r="L60" s="48">
        <v>1000</v>
      </c>
      <c r="M60" s="48">
        <v>1000</v>
      </c>
      <c r="N60" s="48">
        <v>1000</v>
      </c>
      <c r="O60" s="48">
        <v>1000</v>
      </c>
      <c r="P60" s="69">
        <f>SUM(D60:O60)</f>
        <v>41000</v>
      </c>
    </row>
    <row r="61" spans="1:16" ht="19.5" thickBot="1" x14ac:dyDescent="0.35">
      <c r="A61" s="2" t="s">
        <v>45</v>
      </c>
      <c r="B61" s="37"/>
      <c r="C61" s="37"/>
      <c r="D61" s="48"/>
      <c r="E61" s="48"/>
      <c r="F61" s="48"/>
      <c r="G61" s="48"/>
      <c r="H61" s="48">
        <f>+G61</f>
        <v>0</v>
      </c>
      <c r="I61" s="48">
        <f>+H61</f>
        <v>0</v>
      </c>
      <c r="J61" s="48">
        <f t="shared" si="39"/>
        <v>0</v>
      </c>
      <c r="K61" s="48">
        <f t="shared" si="39"/>
        <v>0</v>
      </c>
      <c r="L61" s="48">
        <f t="shared" si="39"/>
        <v>0</v>
      </c>
      <c r="M61" s="48">
        <f t="shared" si="39"/>
        <v>0</v>
      </c>
      <c r="N61" s="48">
        <f t="shared" si="39"/>
        <v>0</v>
      </c>
      <c r="O61" s="48">
        <f t="shared" si="39"/>
        <v>0</v>
      </c>
      <c r="P61" s="69">
        <f>SUM(D61:O61)</f>
        <v>0</v>
      </c>
    </row>
    <row r="62" spans="1:16" s="16" customFormat="1" ht="26.1" customHeight="1" thickBot="1" x14ac:dyDescent="0.45">
      <c r="A62" s="30" t="s">
        <v>63</v>
      </c>
      <c r="B62" s="40"/>
      <c r="C62" s="40"/>
      <c r="D62" s="90">
        <f>D59+D60+D61</f>
        <v>10000</v>
      </c>
      <c r="E62" s="90">
        <f t="shared" ref="E62:O62" si="40">E59+E60+E61</f>
        <v>0</v>
      </c>
      <c r="F62" s="90">
        <f t="shared" si="40"/>
        <v>0</v>
      </c>
      <c r="G62" s="90">
        <f t="shared" si="40"/>
        <v>10000</v>
      </c>
      <c r="H62" s="90">
        <f t="shared" si="40"/>
        <v>10000</v>
      </c>
      <c r="I62" s="90">
        <f t="shared" si="40"/>
        <v>5000</v>
      </c>
      <c r="J62" s="90">
        <f t="shared" si="40"/>
        <v>1000</v>
      </c>
      <c r="K62" s="90">
        <f t="shared" si="40"/>
        <v>1000</v>
      </c>
      <c r="L62" s="90">
        <f t="shared" si="40"/>
        <v>1000</v>
      </c>
      <c r="M62" s="90">
        <f t="shared" si="40"/>
        <v>1000</v>
      </c>
      <c r="N62" s="90">
        <f t="shared" si="40"/>
        <v>1000</v>
      </c>
      <c r="O62" s="90">
        <f t="shared" si="40"/>
        <v>1000</v>
      </c>
      <c r="P62" s="90">
        <f>+SUM(P51:P61)</f>
        <v>3075099.9999999995</v>
      </c>
    </row>
    <row r="63" spans="1:16" s="16" customFormat="1" ht="26.1" customHeight="1" thickBot="1" x14ac:dyDescent="0.45">
      <c r="A63" s="98"/>
      <c r="B63" s="99"/>
      <c r="C63" s="99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1:16" s="28" customFormat="1" ht="27" customHeight="1" thickBot="1" x14ac:dyDescent="0.45">
      <c r="A64" s="27" t="s">
        <v>66</v>
      </c>
      <c r="B64" s="44"/>
      <c r="C64" s="44"/>
      <c r="D64" s="90">
        <f>+D10+D23-D54+D58-D62</f>
        <v>139500</v>
      </c>
      <c r="E64" s="90">
        <f t="shared" ref="E64:O64" si="41">+E10+E23-E54+E58-E62</f>
        <v>108099.99999999999</v>
      </c>
      <c r="F64" s="90">
        <f t="shared" si="41"/>
        <v>94866.666666666657</v>
      </c>
      <c r="G64" s="90">
        <f t="shared" si="41"/>
        <v>60299.999999999971</v>
      </c>
      <c r="H64" s="90">
        <f t="shared" si="41"/>
        <v>37066.666666666628</v>
      </c>
      <c r="I64" s="90">
        <f t="shared" si="41"/>
        <v>30416.666666666599</v>
      </c>
      <c r="J64" s="90">
        <f t="shared" si="41"/>
        <v>26766.66666666657</v>
      </c>
      <c r="K64" s="90">
        <f t="shared" si="41"/>
        <v>23366.666666666541</v>
      </c>
      <c r="L64" s="90">
        <f t="shared" si="41"/>
        <v>28299.99999999984</v>
      </c>
      <c r="M64" s="90">
        <f t="shared" si="41"/>
        <v>32399.999999999811</v>
      </c>
      <c r="N64" s="90">
        <f t="shared" si="41"/>
        <v>36666.666666666453</v>
      </c>
      <c r="O64" s="90">
        <f t="shared" si="41"/>
        <v>40933.333333333096</v>
      </c>
      <c r="P64" s="71"/>
    </row>
    <row r="65" spans="1:15" x14ac:dyDescent="0.3">
      <c r="K65" s="8" t="s">
        <v>68</v>
      </c>
    </row>
    <row r="66" spans="1:15" ht="19.5" thickBot="1" x14ac:dyDescent="0.35"/>
    <row r="67" spans="1:15" ht="19.5" thickBot="1" x14ac:dyDescent="0.35">
      <c r="A67" s="19" t="s">
        <v>35</v>
      </c>
      <c r="B67" s="36"/>
      <c r="C67" s="47" t="s">
        <v>28</v>
      </c>
      <c r="D67" s="20"/>
      <c r="E67" s="20"/>
      <c r="F67" s="20"/>
      <c r="G67" s="20"/>
      <c r="H67" s="20"/>
      <c r="I67" s="20"/>
      <c r="J67" s="20"/>
      <c r="K67" s="20"/>
      <c r="L67" s="21"/>
      <c r="M67" s="20"/>
      <c r="N67" s="20"/>
      <c r="O67" s="20"/>
    </row>
    <row r="68" spans="1:15" x14ac:dyDescent="0.3">
      <c r="A68" s="2" t="s">
        <v>55</v>
      </c>
      <c r="B68" s="37"/>
      <c r="C68" s="37"/>
      <c r="D68" s="76">
        <f t="shared" ref="D68:O68" si="42">+D14*$C$14</f>
        <v>16666.666666666661</v>
      </c>
      <c r="E68" s="76">
        <f t="shared" si="42"/>
        <v>16666.666666666661</v>
      </c>
      <c r="F68" s="76">
        <f t="shared" si="42"/>
        <v>16666.666666666661</v>
      </c>
      <c r="G68" s="76">
        <f t="shared" si="42"/>
        <v>16666.666666666661</v>
      </c>
      <c r="H68" s="76">
        <f t="shared" si="42"/>
        <v>16666.666666666661</v>
      </c>
      <c r="I68" s="76">
        <f t="shared" si="42"/>
        <v>16666.666666666661</v>
      </c>
      <c r="J68" s="76">
        <f t="shared" si="42"/>
        <v>16666.666666666661</v>
      </c>
      <c r="K68" s="76">
        <f t="shared" si="42"/>
        <v>16666.666666666661</v>
      </c>
      <c r="L68" s="76">
        <f t="shared" si="42"/>
        <v>16666.666666666661</v>
      </c>
      <c r="M68" s="76">
        <f t="shared" si="42"/>
        <v>16666.666666666661</v>
      </c>
      <c r="N68" s="76">
        <f t="shared" si="42"/>
        <v>16666.666666666661</v>
      </c>
      <c r="O68" s="76">
        <f t="shared" si="42"/>
        <v>16666.666666666661</v>
      </c>
    </row>
    <row r="69" spans="1:15" x14ac:dyDescent="0.3">
      <c r="A69" s="2" t="s">
        <v>36</v>
      </c>
      <c r="B69" s="37"/>
      <c r="C69" s="37"/>
      <c r="D69" s="76">
        <f t="shared" ref="D69:O69" si="43">+(D26+D27+D28+D33+D34+D36+D37+D38+D40)*20%+D30*$C$31</f>
        <v>2600</v>
      </c>
      <c r="E69" s="76">
        <f t="shared" si="43"/>
        <v>766.66666666666686</v>
      </c>
      <c r="F69" s="76">
        <f t="shared" si="43"/>
        <v>766.66666666666686</v>
      </c>
      <c r="G69" s="76">
        <f t="shared" si="43"/>
        <v>1266.6666666666667</v>
      </c>
      <c r="H69" s="76">
        <f t="shared" si="43"/>
        <v>1600</v>
      </c>
      <c r="I69" s="76">
        <f t="shared" si="43"/>
        <v>1849.9999999999998</v>
      </c>
      <c r="J69" s="76">
        <f t="shared" si="43"/>
        <v>2100</v>
      </c>
      <c r="K69" s="76">
        <f t="shared" si="43"/>
        <v>2100</v>
      </c>
      <c r="L69" s="76">
        <f t="shared" si="43"/>
        <v>2100</v>
      </c>
      <c r="M69" s="76">
        <f t="shared" si="43"/>
        <v>2266.6666666666661</v>
      </c>
      <c r="N69" s="76">
        <f t="shared" si="43"/>
        <v>2266.6666666666661</v>
      </c>
      <c r="O69" s="76">
        <f t="shared" si="43"/>
        <v>2266.6666666666661</v>
      </c>
    </row>
    <row r="70" spans="1:15" x14ac:dyDescent="0.3">
      <c r="A70" s="2" t="s">
        <v>42</v>
      </c>
      <c r="B70" s="93" t="s">
        <v>54</v>
      </c>
      <c r="C70" s="37"/>
      <c r="D70" s="68">
        <v>-5000</v>
      </c>
      <c r="E70" s="76">
        <f>+D74</f>
        <v>0</v>
      </c>
      <c r="F70" s="76">
        <f t="shared" ref="F70:O70" si="44">+E74</f>
        <v>0</v>
      </c>
      <c r="G70" s="76">
        <f t="shared" si="44"/>
        <v>0</v>
      </c>
      <c r="H70" s="76">
        <f t="shared" si="44"/>
        <v>0</v>
      </c>
      <c r="I70" s="76">
        <f t="shared" si="44"/>
        <v>0</v>
      </c>
      <c r="J70" s="76">
        <f t="shared" si="44"/>
        <v>0</v>
      </c>
      <c r="K70" s="76">
        <f t="shared" si="44"/>
        <v>0</v>
      </c>
      <c r="L70" s="76">
        <f t="shared" si="44"/>
        <v>0</v>
      </c>
      <c r="M70" s="76">
        <f t="shared" si="44"/>
        <v>0</v>
      </c>
      <c r="N70" s="76">
        <f t="shared" si="44"/>
        <v>0</v>
      </c>
      <c r="O70" s="76">
        <f t="shared" si="44"/>
        <v>-14399.999999999995</v>
      </c>
    </row>
    <row r="71" spans="1:15" x14ac:dyDescent="0.3">
      <c r="A71" s="2" t="s">
        <v>22</v>
      </c>
      <c r="B71" s="37"/>
      <c r="C71" s="37"/>
      <c r="D71" s="76">
        <f>+IF(D68-D69+D70&gt;0,D68-D69+D70,0)</f>
        <v>9066.6666666666606</v>
      </c>
      <c r="E71" s="76">
        <f t="shared" ref="E71:O71" si="45">+IF(E68-E69+E70&gt;0,E68-E69+E70,0)</f>
        <v>15899.999999999995</v>
      </c>
      <c r="F71" s="76">
        <f t="shared" si="45"/>
        <v>15899.999999999995</v>
      </c>
      <c r="G71" s="76">
        <f t="shared" si="45"/>
        <v>15399.999999999995</v>
      </c>
      <c r="H71" s="76">
        <f t="shared" si="45"/>
        <v>15066.666666666661</v>
      </c>
      <c r="I71" s="76">
        <f t="shared" si="45"/>
        <v>14816.666666666661</v>
      </c>
      <c r="J71" s="76">
        <f t="shared" si="45"/>
        <v>14566.666666666661</v>
      </c>
      <c r="K71" s="76">
        <f t="shared" si="45"/>
        <v>14566.666666666661</v>
      </c>
      <c r="L71" s="76">
        <f t="shared" si="45"/>
        <v>14566.666666666661</v>
      </c>
      <c r="M71" s="76">
        <f t="shared" si="45"/>
        <v>14399.999999999995</v>
      </c>
      <c r="N71" s="76">
        <f t="shared" si="45"/>
        <v>14399.999999999995</v>
      </c>
      <c r="O71" s="76">
        <f t="shared" si="45"/>
        <v>0</v>
      </c>
    </row>
    <row r="72" spans="1:15" x14ac:dyDescent="0.3">
      <c r="A72" s="2" t="s">
        <v>38</v>
      </c>
      <c r="B72" s="37"/>
      <c r="C72" s="37"/>
      <c r="D72" s="76">
        <f>+IF(D68-D69+D70&lt;0,D68-D69+D70,0)</f>
        <v>0</v>
      </c>
      <c r="E72" s="76">
        <f t="shared" ref="E72:O72" si="46">+IF(E68-E69+E70&lt;0,E68-E69+E70,0)</f>
        <v>0</v>
      </c>
      <c r="F72" s="76">
        <f t="shared" si="46"/>
        <v>0</v>
      </c>
      <c r="G72" s="76">
        <f t="shared" si="46"/>
        <v>0</v>
      </c>
      <c r="H72" s="76">
        <f t="shared" si="46"/>
        <v>0</v>
      </c>
      <c r="I72" s="76">
        <f t="shared" si="46"/>
        <v>0</v>
      </c>
      <c r="J72" s="76">
        <f t="shared" si="46"/>
        <v>0</v>
      </c>
      <c r="K72" s="76">
        <f t="shared" si="46"/>
        <v>0</v>
      </c>
      <c r="L72" s="76">
        <f t="shared" si="46"/>
        <v>0</v>
      </c>
      <c r="M72" s="76">
        <f t="shared" si="46"/>
        <v>0</v>
      </c>
      <c r="N72" s="76">
        <f t="shared" si="46"/>
        <v>0</v>
      </c>
      <c r="O72" s="76">
        <f t="shared" si="46"/>
        <v>0</v>
      </c>
    </row>
    <row r="73" spans="1:15" x14ac:dyDescent="0.3">
      <c r="A73" s="2" t="s">
        <v>39</v>
      </c>
      <c r="B73" s="93" t="s">
        <v>51</v>
      </c>
      <c r="C73" s="37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>
        <f t="shared" ref="N73" si="47">+IF(N69-N70-N71&lt;0,N70-N71-N72,0)</f>
        <v>-14399.999999999995</v>
      </c>
      <c r="O73" s="68"/>
    </row>
    <row r="74" spans="1:15" x14ac:dyDescent="0.3">
      <c r="A74" s="4" t="s">
        <v>37</v>
      </c>
      <c r="B74" s="41"/>
      <c r="C74" s="41"/>
      <c r="D74" s="91">
        <f>+D72+D73</f>
        <v>0</v>
      </c>
      <c r="E74" s="91">
        <f t="shared" ref="E74:O74" si="48">+E72+E73</f>
        <v>0</v>
      </c>
      <c r="F74" s="91">
        <f t="shared" si="48"/>
        <v>0</v>
      </c>
      <c r="G74" s="91">
        <f t="shared" si="48"/>
        <v>0</v>
      </c>
      <c r="H74" s="91">
        <f t="shared" si="48"/>
        <v>0</v>
      </c>
      <c r="I74" s="91">
        <f t="shared" si="48"/>
        <v>0</v>
      </c>
      <c r="J74" s="91">
        <f t="shared" si="48"/>
        <v>0</v>
      </c>
      <c r="K74" s="91">
        <f t="shared" si="48"/>
        <v>0</v>
      </c>
      <c r="L74" s="91">
        <f t="shared" si="48"/>
        <v>0</v>
      </c>
      <c r="M74" s="91">
        <f t="shared" si="48"/>
        <v>0</v>
      </c>
      <c r="N74" s="91">
        <f t="shared" si="48"/>
        <v>-14399.999999999995</v>
      </c>
      <c r="O74" s="91">
        <f t="shared" si="48"/>
        <v>0</v>
      </c>
    </row>
  </sheetData>
  <mergeCells count="5">
    <mergeCell ref="A1:A2"/>
    <mergeCell ref="B13:C13"/>
    <mergeCell ref="F6:G6"/>
    <mergeCell ref="F4:G4"/>
    <mergeCell ref="B1:L2"/>
  </mergeCells>
  <pageMargins left="0.31496062992125984" right="0.31496062992125984" top="0.15748031496062992" bottom="0.15748031496062992" header="0" footer="0"/>
  <pageSetup paperSize="9" scale="4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C76A1402F0AB479EF3EE2E4357327B" ma:contentTypeVersion="12" ma:contentTypeDescription="Crée un document." ma:contentTypeScope="" ma:versionID="12fd5f967b0ff345c2435962e77b7556">
  <xsd:schema xmlns:xsd="http://www.w3.org/2001/XMLSchema" xmlns:xs="http://www.w3.org/2001/XMLSchema" xmlns:p="http://schemas.microsoft.com/office/2006/metadata/properties" xmlns:ns2="b2babe0f-008e-4983-9d7f-0c85eaa48035" xmlns:ns3="a0078cc3-db28-42a9-9566-f844f2c907a6" targetNamespace="http://schemas.microsoft.com/office/2006/metadata/properties" ma:root="true" ma:fieldsID="42effd49863bb0f3227cadac13e69b82" ns2:_="" ns3:_="">
    <xsd:import namespace="b2babe0f-008e-4983-9d7f-0c85eaa48035"/>
    <xsd:import namespace="a0078cc3-db28-42a9-9566-f844f2c907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babe0f-008e-4983-9d7f-0c85eaa480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078cc3-db28-42a9-9566-f844f2c907a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D61CBE-F8CB-4048-B146-2D202493DA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377D2E-B98E-4627-B14A-75C5CF8D4A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babe0f-008e-4983-9d7f-0c85eaa48035"/>
    <ds:schemaRef ds:uri="a0078cc3-db28-42a9-9566-f844f2c907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D849E05-6E5D-47E5-8742-E341C257B0C8}">
  <ds:schemaRefs>
    <ds:schemaRef ds:uri="http://purl.org/dc/elements/1.1/"/>
    <ds:schemaRef ds:uri="http://www.w3.org/XML/1998/namespace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b2babe0f-008e-4983-9d7f-0c85eaa48035"/>
    <ds:schemaRef ds:uri="a0078cc3-db28-42a9-9566-f844f2c907a6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PREV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Laine, Adelaide (HA XC DI) - AF</cp:lastModifiedBy>
  <cp:lastPrinted>2020-04-01T05:05:50Z</cp:lastPrinted>
  <dcterms:created xsi:type="dcterms:W3CDTF">2018-02-28T11:46:12Z</dcterms:created>
  <dcterms:modified xsi:type="dcterms:W3CDTF">2020-04-06T10:42:11Z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0x010100C0C76A1402F0AB479EF3EE2E4357327B</vt:lpwstr>
  </property>
</Properties>
</file>